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745" activeTab="11"/>
  </bookViews>
  <sheets>
    <sheet name="РЦСПСиД Нарткала" sheetId="1" r:id="rId1"/>
    <sheet name="РСРЦдН Намыс" sheetId="2" r:id="rId2"/>
    <sheet name="КЦСОН Баксанс" sheetId="3" r:id="rId3"/>
    <sheet name="Радуга" sheetId="4" r:id="rId4"/>
    <sheet name="Радуга - оздоровление по 330 Пр" sheetId="5" r:id="rId5"/>
    <sheet name="ПДДИ дети" sheetId="6" r:id="rId6"/>
    <sheet name="НПНИ" sheetId="7" r:id="rId7"/>
    <sheet name="РПНИ" sheetId="8" r:id="rId8"/>
    <sheet name="НДПИ" sheetId="9" r:id="rId9"/>
    <sheet name="Стационары для пожилых" sheetId="10" r:id="rId10"/>
    <sheet name="Отделения дневного пребывания" sheetId="11" r:id="rId11"/>
    <sheet name="Геронтология" sheetId="12" r:id="rId12"/>
  </sheets>
  <definedNames>
    <definedName name="Z_6F0B90DE_A7A5_40F9_9A69_887329CDDD25_.wvu.PrintArea" localSheetId="11" hidden="1">'Геронтология'!$A$1:$F$51</definedName>
    <definedName name="Z_6F0B90DE_A7A5_40F9_9A69_887329CDDD25_.wvu.PrintArea" localSheetId="2" hidden="1">'КЦСОН Баксанс'!$A$1:$J$50</definedName>
    <definedName name="Z_6F0B90DE_A7A5_40F9_9A69_887329CDDD25_.wvu.PrintArea" localSheetId="8" hidden="1">'НДПИ'!$A$1:$F$51</definedName>
    <definedName name="Z_6F0B90DE_A7A5_40F9_9A69_887329CDDD25_.wvu.PrintArea" localSheetId="6" hidden="1">'НПНИ'!$A$1:$F$51</definedName>
    <definedName name="Z_6F0B90DE_A7A5_40F9_9A69_887329CDDD25_.wvu.PrintArea" localSheetId="10" hidden="1">'Отделения дневного пребывания'!$A$1:$F$48</definedName>
    <definedName name="Z_6F0B90DE_A7A5_40F9_9A69_887329CDDD25_.wvu.PrintArea" localSheetId="5" hidden="1">'ПДДИ дети'!$A$1:$J$51</definedName>
    <definedName name="Z_6F0B90DE_A7A5_40F9_9A69_887329CDDD25_.wvu.PrintArea" localSheetId="4" hidden="1">'Радуга - оздоровление по 330 Пр'!$A$1:$I$40</definedName>
    <definedName name="Z_6F0B90DE_A7A5_40F9_9A69_887329CDDD25_.wvu.PrintArea" localSheetId="7" hidden="1">'РПНИ'!$A$1:$F$51</definedName>
    <definedName name="Z_6F0B90DE_A7A5_40F9_9A69_887329CDDD25_.wvu.PrintArea" localSheetId="1" hidden="1">'РСРЦдН Намыс'!$A$1:$J$50</definedName>
    <definedName name="Z_6F0B90DE_A7A5_40F9_9A69_887329CDDD25_.wvu.PrintArea" localSheetId="0" hidden="1">'РЦСПСиД Нарткала'!$A$1:$J$50</definedName>
    <definedName name="Z_6F0B90DE_A7A5_40F9_9A69_887329CDDD25_.wvu.PrintArea" localSheetId="9" hidden="1">'Стационары для пожилых'!$A$1:$F$51</definedName>
    <definedName name="Z_6F0B90DE_A7A5_40F9_9A69_887329CDDD25_.wvu.PrintTitles" localSheetId="11" hidden="1">'Геронтология'!$2:$2</definedName>
    <definedName name="Z_6F0B90DE_A7A5_40F9_9A69_887329CDDD25_.wvu.PrintTitles" localSheetId="8" hidden="1">'НДПИ'!$2:$2</definedName>
    <definedName name="Z_6F0B90DE_A7A5_40F9_9A69_887329CDDD25_.wvu.PrintTitles" localSheetId="6" hidden="1">'НПНИ'!$2:$2</definedName>
    <definedName name="Z_6F0B90DE_A7A5_40F9_9A69_887329CDDD25_.wvu.PrintTitles" localSheetId="10" hidden="1">'Отделения дневного пребывания'!$2:$2</definedName>
    <definedName name="Z_6F0B90DE_A7A5_40F9_9A69_887329CDDD25_.wvu.PrintTitles" localSheetId="7" hidden="1">'РПНИ'!$2:$2</definedName>
    <definedName name="Z_6F0B90DE_A7A5_40F9_9A69_887329CDDD25_.wvu.PrintTitles" localSheetId="9" hidden="1">'Стационары для пожилых'!$2:$2</definedName>
    <definedName name="Z_DEE3AA9D_72BA_46EC_9D1E_C09616034784_.wvu.PrintArea" localSheetId="11" hidden="1">'Геронтология'!$A$1:$F$51</definedName>
    <definedName name="Z_DEE3AA9D_72BA_46EC_9D1E_C09616034784_.wvu.PrintArea" localSheetId="2" hidden="1">'КЦСОН Баксанс'!$A$1:$J$50</definedName>
    <definedName name="Z_DEE3AA9D_72BA_46EC_9D1E_C09616034784_.wvu.PrintArea" localSheetId="8" hidden="1">'НДПИ'!$A$1:$F$51</definedName>
    <definedName name="Z_DEE3AA9D_72BA_46EC_9D1E_C09616034784_.wvu.PrintArea" localSheetId="6" hidden="1">'НПНИ'!$A$1:$F$51</definedName>
    <definedName name="Z_DEE3AA9D_72BA_46EC_9D1E_C09616034784_.wvu.PrintArea" localSheetId="10" hidden="1">'Отделения дневного пребывания'!$A$1:$F$48</definedName>
    <definedName name="Z_DEE3AA9D_72BA_46EC_9D1E_C09616034784_.wvu.PrintArea" localSheetId="5" hidden="1">'ПДДИ дети'!$A$1:$J$51</definedName>
    <definedName name="Z_DEE3AA9D_72BA_46EC_9D1E_C09616034784_.wvu.PrintArea" localSheetId="4" hidden="1">'Радуга - оздоровление по 330 Пр'!$A$1:$I$40</definedName>
    <definedName name="Z_DEE3AA9D_72BA_46EC_9D1E_C09616034784_.wvu.PrintArea" localSheetId="7" hidden="1">'РПНИ'!$A$1:$F$51</definedName>
    <definedName name="Z_DEE3AA9D_72BA_46EC_9D1E_C09616034784_.wvu.PrintArea" localSheetId="1" hidden="1">'РСРЦдН Намыс'!$A$1:$J$50</definedName>
    <definedName name="Z_DEE3AA9D_72BA_46EC_9D1E_C09616034784_.wvu.PrintArea" localSheetId="0" hidden="1">'РЦСПСиД Нарткала'!$A$1:$J$50</definedName>
    <definedName name="Z_DEE3AA9D_72BA_46EC_9D1E_C09616034784_.wvu.PrintArea" localSheetId="9" hidden="1">'Стационары для пожилых'!$A$1:$F$51</definedName>
    <definedName name="Z_DEE3AA9D_72BA_46EC_9D1E_C09616034784_.wvu.PrintTitles" localSheetId="11" hidden="1">'Геронтология'!$2:$2</definedName>
    <definedName name="Z_DEE3AA9D_72BA_46EC_9D1E_C09616034784_.wvu.PrintTitles" localSheetId="8" hidden="1">'НДПИ'!$2:$2</definedName>
    <definedName name="Z_DEE3AA9D_72BA_46EC_9D1E_C09616034784_.wvu.PrintTitles" localSheetId="6" hidden="1">'НПНИ'!$2:$2</definedName>
    <definedName name="Z_DEE3AA9D_72BA_46EC_9D1E_C09616034784_.wvu.PrintTitles" localSheetId="10" hidden="1">'Отделения дневного пребывания'!$2:$2</definedName>
    <definedName name="Z_DEE3AA9D_72BA_46EC_9D1E_C09616034784_.wvu.PrintTitles" localSheetId="7" hidden="1">'РПНИ'!$2:$2</definedName>
    <definedName name="Z_DEE3AA9D_72BA_46EC_9D1E_C09616034784_.wvu.PrintTitles" localSheetId="9" hidden="1">'Стационары для пожилых'!$2:$2</definedName>
    <definedName name="Z_E04C6045_B692_4515_B1F5_D5A8758E973D_.wvu.PrintArea" localSheetId="11" hidden="1">'Геронтология'!$A$1:$F$51</definedName>
    <definedName name="Z_E04C6045_B692_4515_B1F5_D5A8758E973D_.wvu.PrintArea" localSheetId="2" hidden="1">'КЦСОН Баксанс'!$A$1:$J$50</definedName>
    <definedName name="Z_E04C6045_B692_4515_B1F5_D5A8758E973D_.wvu.PrintArea" localSheetId="8" hidden="1">'НДПИ'!$A$1:$F$51</definedName>
    <definedName name="Z_E04C6045_B692_4515_B1F5_D5A8758E973D_.wvu.PrintArea" localSheetId="6" hidden="1">'НПНИ'!$A$1:$F$51</definedName>
    <definedName name="Z_E04C6045_B692_4515_B1F5_D5A8758E973D_.wvu.PrintArea" localSheetId="10" hidden="1">'Отделения дневного пребывания'!$A$1:$F$48</definedName>
    <definedName name="Z_E04C6045_B692_4515_B1F5_D5A8758E973D_.wvu.PrintArea" localSheetId="5" hidden="1">'ПДДИ дети'!$A$1:$J$51</definedName>
    <definedName name="Z_E04C6045_B692_4515_B1F5_D5A8758E973D_.wvu.PrintArea" localSheetId="4" hidden="1">'Радуга - оздоровление по 330 Пр'!$A$1:$I$40</definedName>
    <definedName name="Z_E04C6045_B692_4515_B1F5_D5A8758E973D_.wvu.PrintArea" localSheetId="7" hidden="1">'РПНИ'!$A$1:$F$51</definedName>
    <definedName name="Z_E04C6045_B692_4515_B1F5_D5A8758E973D_.wvu.PrintArea" localSheetId="1" hidden="1">'РСРЦдН Намыс'!$A$1:$J$50</definedName>
    <definedName name="Z_E04C6045_B692_4515_B1F5_D5A8758E973D_.wvu.PrintArea" localSheetId="0" hidden="1">'РЦСПСиД Нарткала'!$A$1:$J$50</definedName>
    <definedName name="Z_E04C6045_B692_4515_B1F5_D5A8758E973D_.wvu.PrintArea" localSheetId="9" hidden="1">'Стационары для пожилых'!$A$1:$F$51</definedName>
    <definedName name="Z_E04C6045_B692_4515_B1F5_D5A8758E973D_.wvu.PrintTitles" localSheetId="11" hidden="1">'Геронтология'!$2:$2</definedName>
    <definedName name="Z_E04C6045_B692_4515_B1F5_D5A8758E973D_.wvu.PrintTitles" localSheetId="8" hidden="1">'НДПИ'!$2:$2</definedName>
    <definedName name="Z_E04C6045_B692_4515_B1F5_D5A8758E973D_.wvu.PrintTitles" localSheetId="6" hidden="1">'НПНИ'!$2:$2</definedName>
    <definedName name="Z_E04C6045_B692_4515_B1F5_D5A8758E973D_.wvu.PrintTitles" localSheetId="10" hidden="1">'Отделения дневного пребывания'!$2:$2</definedName>
    <definedName name="Z_E04C6045_B692_4515_B1F5_D5A8758E973D_.wvu.PrintTitles" localSheetId="7" hidden="1">'РПНИ'!$2:$2</definedName>
    <definedName name="Z_E04C6045_B692_4515_B1F5_D5A8758E973D_.wvu.PrintTitles" localSheetId="9" hidden="1">'Стационары для пожилых'!$2:$2</definedName>
    <definedName name="_xlnm.Print_Titles" localSheetId="11">'Геронтология'!$2:$2</definedName>
    <definedName name="_xlnm.Print_Titles" localSheetId="8">'НДПИ'!$2:$2</definedName>
    <definedName name="_xlnm.Print_Titles" localSheetId="6">'НПНИ'!$2:$2</definedName>
    <definedName name="_xlnm.Print_Titles" localSheetId="10">'Отделения дневного пребывания'!$2:$2</definedName>
    <definedName name="_xlnm.Print_Titles" localSheetId="7">'РПНИ'!$2:$2</definedName>
    <definedName name="_xlnm.Print_Titles" localSheetId="9">'Стационары для пожилых'!$2:$2</definedName>
    <definedName name="_xlnm.Print_Area" localSheetId="11">'Геронтология'!$A$1:$F$51</definedName>
    <definedName name="_xlnm.Print_Area" localSheetId="2">'КЦСОН Баксанс'!$A$1:$J$50</definedName>
    <definedName name="_xlnm.Print_Area" localSheetId="8">'НДПИ'!$A$1:$F$51</definedName>
    <definedName name="_xlnm.Print_Area" localSheetId="6">'НПНИ'!$A$1:$F$51</definedName>
    <definedName name="_xlnm.Print_Area" localSheetId="10">'Отделения дневного пребывания'!$A$1:$F$48</definedName>
    <definedName name="_xlnm.Print_Area" localSheetId="5">'ПДДИ дети'!$A$1:$J$51</definedName>
    <definedName name="_xlnm.Print_Area" localSheetId="3">'Радуга'!$A$1:$T$45</definedName>
    <definedName name="_xlnm.Print_Area" localSheetId="4">'Радуга - оздоровление по 330 Пр'!$A$1:$I$40</definedName>
    <definedName name="_xlnm.Print_Area" localSheetId="7">'РПНИ'!$A$1:$F$51</definedName>
    <definedName name="_xlnm.Print_Area" localSheetId="1">'РСРЦдН Намыс'!$A$1:$J$50</definedName>
    <definedName name="_xlnm.Print_Area" localSheetId="0">'РЦСПСиД Нарткала'!$A$1:$J$50</definedName>
    <definedName name="_xlnm.Print_Area" localSheetId="9">'Стационары для пожилых'!$A$1:$F$51</definedName>
  </definedNames>
  <calcPr fullCalcOnLoad="1"/>
</workbook>
</file>

<file path=xl/sharedStrings.xml><?xml version="1.0" encoding="utf-8"?>
<sst xmlns="http://schemas.openxmlformats.org/spreadsheetml/2006/main" count="1121" uniqueCount="127">
  <si>
    <t>Ед. изм</t>
  </si>
  <si>
    <t>гр.</t>
  </si>
  <si>
    <t>Сахар</t>
  </si>
  <si>
    <t>Картофель</t>
  </si>
  <si>
    <t>Фрукты свежие</t>
  </si>
  <si>
    <t>Кондитерские изделия</t>
  </si>
  <si>
    <t>Сметана</t>
  </si>
  <si>
    <t>Сыр</t>
  </si>
  <si>
    <t>Масло сливочное</t>
  </si>
  <si>
    <t>Масло растительное</t>
  </si>
  <si>
    <t xml:space="preserve">Яйцо                             </t>
  </si>
  <si>
    <t>шт.</t>
  </si>
  <si>
    <t>Специи</t>
  </si>
  <si>
    <t>Соль</t>
  </si>
  <si>
    <t>Дрожжи</t>
  </si>
  <si>
    <t>Стомость 1 койко-дня (руб.)</t>
  </si>
  <si>
    <t>По норме на одного чел. в домах-интернатах для прест. и взрослых инвал. ,
 ( гр.)</t>
  </si>
  <si>
    <t xml:space="preserve">Наименование продуктов
</t>
  </si>
  <si>
    <t>Колбасные изделия</t>
  </si>
  <si>
    <t>По норме на одного чел., в гр. в психонев.
инт-те</t>
  </si>
  <si>
    <t>Всего в день</t>
  </si>
  <si>
    <t>Всего коек</t>
  </si>
  <si>
    <t>Всего к/дн</t>
  </si>
  <si>
    <t>Всего тыс. руб</t>
  </si>
  <si>
    <t>Всего в год тыс. руб</t>
  </si>
  <si>
    <t>№ п/п</t>
  </si>
  <si>
    <t>Капуста белокочанная свежая</t>
  </si>
  <si>
    <t>Молоко</t>
  </si>
  <si>
    <t>Хлеб ржаной</t>
  </si>
  <si>
    <t>Хлеб пшеничный</t>
  </si>
  <si>
    <t>Хлеб ржано-пшеничный</t>
  </si>
  <si>
    <t>Крупы и бобовые</t>
  </si>
  <si>
    <t>Мука пшеничная</t>
  </si>
  <si>
    <t>Мука картофельная</t>
  </si>
  <si>
    <t>Крупы, бобовые, макаронные изделия</t>
  </si>
  <si>
    <t>Овощи, зелень</t>
  </si>
  <si>
    <t>Соки фруктовые</t>
  </si>
  <si>
    <t>Фрукты сухие</t>
  </si>
  <si>
    <t>Кофе (кофейный напиток)</t>
  </si>
  <si>
    <t>Чай</t>
  </si>
  <si>
    <t>Рыба-филе, сельдь</t>
  </si>
  <si>
    <t>Средняя норма на одного чел.в д/и для детей (гр.)</t>
  </si>
  <si>
    <t>Количество детей</t>
  </si>
  <si>
    <t>Всего продуктов,
в гр.</t>
  </si>
  <si>
    <t>Томатное пюре и паста</t>
  </si>
  <si>
    <t>Фрукты и ягоды, цитрусовые свежие</t>
  </si>
  <si>
    <t>Соки плодово-ягодные</t>
  </si>
  <si>
    <t>Сухофрукты</t>
  </si>
  <si>
    <t>Кисломолочные продукты</t>
  </si>
  <si>
    <t xml:space="preserve">Творог </t>
  </si>
  <si>
    <t>Сыры</t>
  </si>
  <si>
    <t>Говядина 1 категории</t>
  </si>
  <si>
    <t>Какао-порошок, кофейный напиток</t>
  </si>
  <si>
    <t>Крахмал картофельный</t>
  </si>
  <si>
    <t>Уксус 3%</t>
  </si>
  <si>
    <t>Чай черный</t>
  </si>
  <si>
    <t>7-10 лет</t>
  </si>
  <si>
    <t>11-17 лет</t>
  </si>
  <si>
    <t>Яйцо</t>
  </si>
  <si>
    <t>Творог 9%-ный</t>
  </si>
  <si>
    <t xml:space="preserve">Молоко, кефир и др. кисломолочные продукты </t>
  </si>
  <si>
    <t>Кофе злаковый, какао порошок</t>
  </si>
  <si>
    <t>Мясо 1 категории</t>
  </si>
  <si>
    <t>Морепродукты</t>
  </si>
  <si>
    <t>Рыба (филе)</t>
  </si>
  <si>
    <t>Сельдь, икра</t>
  </si>
  <si>
    <t>По норме на одного чел., в гр. в психонев.
инт-те, (гр.)</t>
  </si>
  <si>
    <t xml:space="preserve">Птица 1 категории </t>
  </si>
  <si>
    <t>Приказ МЗ РФ от 05.08.2003г. №330</t>
  </si>
  <si>
    <r>
      <t xml:space="preserve">Итого на 2015 год  </t>
    </r>
    <r>
      <rPr>
        <sz val="12"/>
        <rFont val="Times New Roman"/>
        <family val="1"/>
      </rPr>
      <t>с учетом индекса-дефлятора (1,05)</t>
    </r>
  </si>
  <si>
    <t>Куры 1 категории потрошенные</t>
  </si>
  <si>
    <t xml:space="preserve">Дрожжи </t>
  </si>
  <si>
    <t>3-6 лет,
гр.</t>
  </si>
  <si>
    <t>7-10 лет,
гр.</t>
  </si>
  <si>
    <t>11-18 лет,
гр.</t>
  </si>
  <si>
    <t>Крупы, бобовые</t>
  </si>
  <si>
    <t>Капуста белокачанная</t>
  </si>
  <si>
    <t>Сыры твердые</t>
  </si>
  <si>
    <t>Говядина 1-й категории</t>
  </si>
  <si>
    <t>Куры 1-й категории потрошенные</t>
  </si>
  <si>
    <t xml:space="preserve">Яйцо </t>
  </si>
  <si>
    <t>Какао-порошок</t>
  </si>
  <si>
    <t>Кондитерские изделия (пе6ченье, пряники и др.)</t>
  </si>
  <si>
    <t>Хлеб, крупа и др. зернопродукты</t>
  </si>
  <si>
    <t>Фрукты и соки</t>
  </si>
  <si>
    <t>Молоко и молочные продукты</t>
  </si>
  <si>
    <t>Мясо,и мясопродукты, птица,яйца, рыба</t>
  </si>
  <si>
    <t>Масла и жировые продукты</t>
  </si>
  <si>
    <t>Кондитерские изделия и др. продукты</t>
  </si>
  <si>
    <t>Овощи</t>
  </si>
  <si>
    <t>Прочие овощи (морковь, лук, свекла, огурцы, помидор, зелень и пр.)</t>
  </si>
  <si>
    <t>Творог 9%</t>
  </si>
  <si>
    <t>3-6 лет</t>
  </si>
  <si>
    <t>11-18 лет</t>
  </si>
  <si>
    <t>Хлеб, крупа и другие зернопродукты</t>
  </si>
  <si>
    <t>Крупы, бобовые и макаронные изделия</t>
  </si>
  <si>
    <t>Прочие овощи и зелень (морковь, лук, свекла, огурцы, помидора, зелень и пр.)</t>
  </si>
  <si>
    <t>Мясо и мясопродукты, птица, яйца, рыба</t>
  </si>
  <si>
    <t>Кондитерские изделия и другие продукты</t>
  </si>
  <si>
    <t>Кондитерские изделия (печенье, пряники, конфеты и др.)</t>
  </si>
  <si>
    <t>Соль, специи</t>
  </si>
  <si>
    <t>Макаронные изделия</t>
  </si>
  <si>
    <t>Хлеб, крупаи другие зернопродукты</t>
  </si>
  <si>
    <t xml:space="preserve">Макаронные изделия </t>
  </si>
  <si>
    <t>Прочие овощи (морковь, лук,свекла, огурцы, помидоры, зелень и пр.), в т.ч. овощи соленые и консервированные</t>
  </si>
  <si>
    <t>Рыба обезглавленная потрошенная</t>
  </si>
  <si>
    <t>Повидло, джем, варенье</t>
  </si>
  <si>
    <t>Кондитерские изделия (печенье, пряники и другие)</t>
  </si>
  <si>
    <t>Аскорбиновая кислота</t>
  </si>
  <si>
    <t>Индекс инфляции - 1,045</t>
  </si>
  <si>
    <t>Средняя цена за 6 месяцев  2017г. (руб.)</t>
  </si>
  <si>
    <t xml:space="preserve"> Расчет стоимости питания на 1 койко-день по средней цене за 6 месяцев  2017 года 
 по РЦСПСиД Урванского района</t>
  </si>
  <si>
    <t xml:space="preserve">  Расчет стоимости питания на 1 койко-день по средней цене за 6 месяцев  2017 года 
 по РСРЦдН "Намыс"</t>
  </si>
  <si>
    <t xml:space="preserve"> Расчет стоимости питания на 1 койко-день по средней цене за 6 месяцев  2017 года 
 по КЦСОН Баксанского района </t>
  </si>
  <si>
    <t xml:space="preserve"> Расчет стоимости питания на 1 койко-день по средней цене за 6 месяцев  2017 года по ГКУ  "БРДСРЦ  "Радуга"" </t>
  </si>
  <si>
    <t xml:space="preserve"> Расчет стоимости питания на 1 койко-день по средней цене за 6 месяцев  2017 года 
 по Прохладненскому детскому дому-интернату</t>
  </si>
  <si>
    <t xml:space="preserve"> Расчет стоимости питания на 1 койко-день по средней цене за 6 месяцев  2017 года 
 по ГУ "БРДСРЦ "Радуга" - ОЗДОРОВЛЕНИЕ</t>
  </si>
  <si>
    <r>
      <t xml:space="preserve"> Расчет стоимости питания на 1 койко-день по средней цене за 6 месяцев  2017 года 
 по Нальчикскому психоневрологическому интернату
</t>
    </r>
    <r>
      <rPr>
        <sz val="12"/>
        <rFont val="Times New Roman"/>
        <family val="1"/>
      </rPr>
      <t>(взрослые от 18 до 40 лет)</t>
    </r>
  </si>
  <si>
    <t xml:space="preserve"> Расчет стоимости питания на 1 койко-день по средней цене за 6 месяцев  2017 года 
 по Республиканскому психоневрологическому интернату
</t>
  </si>
  <si>
    <t xml:space="preserve"> Расчет стоимости питания на 1 койко-день по средней цене за 6 месяцев  2017 года 
 по Нальчикскому  дому-интернату для престарелых и инвалидов</t>
  </si>
  <si>
    <r>
      <t xml:space="preserve">Итого на 2018 год  </t>
    </r>
    <r>
      <rPr>
        <sz val="12"/>
        <rFont val="Times New Roman"/>
        <family val="1"/>
      </rPr>
      <t>с учетом индекса-дефлятора (1,045)</t>
    </r>
  </si>
  <si>
    <r>
      <t>Итого на 2018 год</t>
    </r>
    <r>
      <rPr>
        <sz val="12"/>
        <rFont val="Times New Roman"/>
        <family val="1"/>
      </rPr>
      <t xml:space="preserve">  с учетом индекса-дефлятора (1,045)</t>
    </r>
  </si>
  <si>
    <r>
      <t xml:space="preserve">Итого на 2018 год </t>
    </r>
    <r>
      <rPr>
        <sz val="10.2"/>
        <rFont val="Times New Roman"/>
        <family val="1"/>
      </rPr>
      <t xml:space="preserve"> с учетом индекса-дефлятора (1,045)</t>
    </r>
  </si>
  <si>
    <t xml:space="preserve"> Расчет стоимости питания на 1 койко-день по средней цене за 6 месяцев  2017 года 
 по отделениям дневного пребывния для пожилых людей и инвалидов</t>
  </si>
  <si>
    <t>Средняя цена за 6 месяцев  2017 г. (руб.)</t>
  </si>
  <si>
    <t xml:space="preserve"> Расчет стоимости питания на 1 койко-день по средней цене за 6 месяцев  2017 года 
 по стационарам для пожилых людей и инвалидов</t>
  </si>
  <si>
    <t xml:space="preserve"> Расчет стоимости питания на 1 койко-день по средней цене за 6 месяцев  2017 года 
 по  РГРЦ   МТЗ и СЗ КБР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</si>
</sst>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_);_(* \(#,##0.0\);_(* &quot;-&quot;??_);_(@_)"/>
    <numFmt numFmtId="180" formatCode="_(* #,##0_);_(* \(#,##0\);_(* &quot;-&quot;??_);_(@_)"/>
    <numFmt numFmtId="181" formatCode="0.00000"/>
    <numFmt numFmtId="182" formatCode="_-* #,##0.0_р_._-;\-* #,##0.0_р_._-;_-* &quot;-&quot;?_р_._-;_-@_-"/>
    <numFmt numFmtId="183" formatCode="0.000000000"/>
    <numFmt numFmtId="184" formatCode="0.00000000"/>
    <numFmt numFmtId="185" formatCode="0.0000000"/>
    <numFmt numFmtId="186" formatCode="0.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.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71" fontId="2" fillId="0" borderId="10" xfId="58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0" fontId="5" fillId="0" borderId="10" xfId="58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 wrapText="1"/>
    </xf>
    <xf numFmtId="171" fontId="2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171" fontId="5" fillId="0" borderId="10" xfId="58" applyFont="1" applyBorder="1" applyAlignment="1">
      <alignment vertical="top" wrapText="1"/>
    </xf>
    <xf numFmtId="43" fontId="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80" fontId="6" fillId="0" borderId="10" xfId="58" applyNumberFormat="1" applyFont="1" applyBorder="1" applyAlignment="1">
      <alignment vertical="top" wrapText="1"/>
    </xf>
    <xf numFmtId="171" fontId="6" fillId="0" borderId="10" xfId="58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1" fontId="10" fillId="0" borderId="10" xfId="58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6" fillId="0" borderId="10" xfId="0" applyNumberFormat="1" applyFont="1" applyFill="1" applyBorder="1" applyAlignment="1">
      <alignment horizontal="right" vertical="top" wrapText="1"/>
    </xf>
    <xf numFmtId="2" fontId="10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58" applyNumberFormat="1" applyFont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3" fontId="3" fillId="0" borderId="0" xfId="0" applyNumberFormat="1" applyFont="1" applyAlignment="1">
      <alignment/>
    </xf>
    <xf numFmtId="172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45"/>
  <sheetViews>
    <sheetView view="pageBreakPreview" zoomScaleSheetLayoutView="100" zoomScalePageLayoutView="0" workbookViewId="0" topLeftCell="A31">
      <selection activeCell="G14" sqref="G14"/>
    </sheetView>
  </sheetViews>
  <sheetFormatPr defaultColWidth="9.140625" defaultRowHeight="12.75"/>
  <cols>
    <col min="1" max="1" width="4.28125" style="2" customWidth="1"/>
    <col min="2" max="2" width="35.8515625" style="2" customWidth="1"/>
    <col min="3" max="3" width="5.140625" style="2" customWidth="1"/>
    <col min="4" max="4" width="9.7109375" style="2" customWidth="1"/>
    <col min="5" max="5" width="10.140625" style="2" customWidth="1"/>
    <col min="6" max="6" width="12.421875" style="2" customWidth="1"/>
    <col min="7" max="7" width="12.28125" style="2" customWidth="1"/>
    <col min="8" max="8" width="14.28125" style="2" customWidth="1"/>
    <col min="9" max="9" width="12.00390625" style="5" customWidth="1"/>
    <col min="10" max="10" width="14.28125" style="2" customWidth="1"/>
    <col min="11" max="16384" width="9.140625" style="2" customWidth="1"/>
  </cols>
  <sheetData>
    <row r="1" spans="1:10" ht="69" customHeight="1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3" customFormat="1" ht="33" customHeight="1">
      <c r="A2" s="79" t="s">
        <v>25</v>
      </c>
      <c r="B2" s="77" t="s">
        <v>17</v>
      </c>
      <c r="C2" s="77" t="s">
        <v>0</v>
      </c>
      <c r="D2" s="77"/>
      <c r="E2" s="77"/>
      <c r="F2" s="77"/>
      <c r="G2" s="80" t="s">
        <v>43</v>
      </c>
      <c r="H2" s="77" t="s">
        <v>41</v>
      </c>
      <c r="I2" s="79" t="s">
        <v>110</v>
      </c>
      <c r="J2" s="77" t="s">
        <v>15</v>
      </c>
    </row>
    <row r="3" spans="1:10" s="3" customFormat="1" ht="81.75" customHeight="1">
      <c r="A3" s="79"/>
      <c r="B3" s="77"/>
      <c r="C3" s="77"/>
      <c r="D3" s="20" t="s">
        <v>72</v>
      </c>
      <c r="E3" s="20" t="s">
        <v>73</v>
      </c>
      <c r="F3" s="20" t="s">
        <v>74</v>
      </c>
      <c r="G3" s="81"/>
      <c r="H3" s="77"/>
      <c r="I3" s="79"/>
      <c r="J3" s="77"/>
    </row>
    <row r="4" spans="1:10" s="3" customFormat="1" ht="18.75" customHeight="1">
      <c r="A4" s="8"/>
      <c r="B4" s="22" t="s">
        <v>42</v>
      </c>
      <c r="C4" s="9"/>
      <c r="D4" s="21">
        <v>16</v>
      </c>
      <c r="E4" s="21">
        <v>19</v>
      </c>
      <c r="F4" s="21">
        <v>15</v>
      </c>
      <c r="G4" s="19"/>
      <c r="H4" s="19"/>
      <c r="I4" s="8"/>
      <c r="J4" s="9"/>
    </row>
    <row r="5" spans="1:10" s="3" customFormat="1" ht="18.75" customHeight="1">
      <c r="A5" s="8"/>
      <c r="B5" s="22" t="s">
        <v>83</v>
      </c>
      <c r="C5" s="9"/>
      <c r="D5" s="21"/>
      <c r="E5" s="21"/>
      <c r="F5" s="21"/>
      <c r="G5" s="19"/>
      <c r="H5" s="19"/>
      <c r="I5" s="8"/>
      <c r="J5" s="9"/>
    </row>
    <row r="6" spans="1:10" s="3" customFormat="1" ht="16.5" customHeight="1">
      <c r="A6" s="10">
        <v>1</v>
      </c>
      <c r="B6" s="6" t="s">
        <v>30</v>
      </c>
      <c r="C6" s="11" t="s">
        <v>1</v>
      </c>
      <c r="D6" s="17">
        <v>50</v>
      </c>
      <c r="E6" s="17">
        <v>100</v>
      </c>
      <c r="F6" s="17">
        <v>150</v>
      </c>
      <c r="G6" s="17">
        <f>D6*D4+E6*E4+F6*F4</f>
        <v>4950</v>
      </c>
      <c r="H6" s="33">
        <f>G6/(D4+E4+F4)</f>
        <v>99</v>
      </c>
      <c r="I6" s="53">
        <v>34.48</v>
      </c>
      <c r="J6" s="57">
        <f>H6/1000*I6</f>
        <v>3.4135199999999997</v>
      </c>
    </row>
    <row r="7" spans="1:10" ht="21.75" customHeight="1">
      <c r="A7" s="6">
        <f>SUM(A6)+1</f>
        <v>2</v>
      </c>
      <c r="B7" s="6" t="s">
        <v>29</v>
      </c>
      <c r="C7" s="6" t="s">
        <v>1</v>
      </c>
      <c r="D7" s="17">
        <v>100</v>
      </c>
      <c r="E7" s="17">
        <v>200</v>
      </c>
      <c r="F7" s="17">
        <v>250</v>
      </c>
      <c r="G7" s="17">
        <f>D7*D4+E7*E4+F7*F4</f>
        <v>9150</v>
      </c>
      <c r="H7" s="33">
        <f>G7/(D4+E4+F4)</f>
        <v>183</v>
      </c>
      <c r="I7" s="53">
        <v>34.67</v>
      </c>
      <c r="J7" s="57">
        <f>H7/1000*I7</f>
        <v>6.34461</v>
      </c>
    </row>
    <row r="8" spans="1:10" ht="23.25" customHeight="1">
      <c r="A8" s="6">
        <f aca="true" t="shared" si="0" ref="A8:A43">SUM(A7)+1</f>
        <v>3</v>
      </c>
      <c r="B8" s="6" t="s">
        <v>32</v>
      </c>
      <c r="C8" s="6" t="s">
        <v>1</v>
      </c>
      <c r="D8" s="17">
        <v>25</v>
      </c>
      <c r="E8" s="17">
        <v>40</v>
      </c>
      <c r="F8" s="17">
        <v>45</v>
      </c>
      <c r="G8" s="17">
        <f>D8*D4+E8*E4+F8*F4</f>
        <v>1835</v>
      </c>
      <c r="H8" s="33">
        <f>G8/(D4+E4+F4)</f>
        <v>36.7</v>
      </c>
      <c r="I8" s="53">
        <v>28.33</v>
      </c>
      <c r="J8" s="57">
        <f>H8/1000*I8</f>
        <v>1.039711</v>
      </c>
    </row>
    <row r="9" spans="1:10" ht="19.5" customHeight="1">
      <c r="A9" s="6">
        <f t="shared" si="0"/>
        <v>4</v>
      </c>
      <c r="B9" s="4" t="s">
        <v>75</v>
      </c>
      <c r="C9" s="6" t="s">
        <v>1</v>
      </c>
      <c r="D9" s="17">
        <v>30</v>
      </c>
      <c r="E9" s="17">
        <v>40</v>
      </c>
      <c r="F9" s="17">
        <v>50</v>
      </c>
      <c r="G9" s="17">
        <f>D9*D4+E9*E4+F9*F4</f>
        <v>1990</v>
      </c>
      <c r="H9" s="33">
        <f>G9/(D4+E4+F4)</f>
        <v>39.8</v>
      </c>
      <c r="I9" s="53">
        <v>46.33</v>
      </c>
      <c r="J9" s="57">
        <f>H9/1000*I9</f>
        <v>1.8439339999999997</v>
      </c>
    </row>
    <row r="10" spans="1:10" ht="22.5" customHeight="1">
      <c r="A10" s="6">
        <f t="shared" si="0"/>
        <v>5</v>
      </c>
      <c r="B10" s="4" t="s">
        <v>101</v>
      </c>
      <c r="C10" s="6" t="s">
        <v>1</v>
      </c>
      <c r="D10" s="17">
        <v>15</v>
      </c>
      <c r="E10" s="17">
        <v>20</v>
      </c>
      <c r="F10" s="17">
        <v>25</v>
      </c>
      <c r="G10" s="17">
        <f>D10*D4+E10*E4+F10*F4</f>
        <v>995</v>
      </c>
      <c r="H10" s="33">
        <f>G10/(D4+E4+F4)</f>
        <v>19.9</v>
      </c>
      <c r="I10" s="53">
        <v>39.33</v>
      </c>
      <c r="J10" s="57">
        <f>H10/1000*I10</f>
        <v>0.7826669999999999</v>
      </c>
    </row>
    <row r="11" spans="1:10" ht="18.75">
      <c r="A11" s="6"/>
      <c r="B11" s="66" t="s">
        <v>89</v>
      </c>
      <c r="C11" s="6"/>
      <c r="D11" s="17"/>
      <c r="E11" s="17"/>
      <c r="F11" s="17"/>
      <c r="G11" s="17"/>
      <c r="H11" s="33"/>
      <c r="I11" s="53"/>
      <c r="J11" s="57"/>
    </row>
    <row r="12" spans="1:10" ht="18.75">
      <c r="A12" s="6">
        <f>SUM(A10)+1</f>
        <v>6</v>
      </c>
      <c r="B12" s="6" t="s">
        <v>3</v>
      </c>
      <c r="C12" s="6" t="s">
        <v>1</v>
      </c>
      <c r="D12" s="17">
        <v>240</v>
      </c>
      <c r="E12" s="17">
        <v>300</v>
      </c>
      <c r="F12" s="17">
        <v>400</v>
      </c>
      <c r="G12" s="17">
        <f>D12*D4+E12*E4+F12*F4</f>
        <v>15540</v>
      </c>
      <c r="H12" s="33">
        <f>G12/(D4+E4+F4)</f>
        <v>310.8</v>
      </c>
      <c r="I12" s="53">
        <v>32</v>
      </c>
      <c r="J12" s="57">
        <f>H12/1000*I12</f>
        <v>9.9456</v>
      </c>
    </row>
    <row r="13" spans="1:10" ht="20.25" customHeight="1">
      <c r="A13" s="6">
        <f t="shared" si="0"/>
        <v>7</v>
      </c>
      <c r="B13" s="6" t="s">
        <v>76</v>
      </c>
      <c r="C13" s="6" t="s">
        <v>1</v>
      </c>
      <c r="D13" s="17">
        <v>50</v>
      </c>
      <c r="E13" s="17">
        <v>80</v>
      </c>
      <c r="F13" s="17">
        <v>100</v>
      </c>
      <c r="G13" s="17">
        <f>D13*D4+E13*E4+F13*F4</f>
        <v>3820</v>
      </c>
      <c r="H13" s="33">
        <f>G13/(D4+E4+F4)</f>
        <v>76.4</v>
      </c>
      <c r="I13" s="53">
        <v>29</v>
      </c>
      <c r="J13" s="57">
        <f>H13/1000*I13</f>
        <v>2.2156000000000002</v>
      </c>
    </row>
    <row r="14" spans="1:10" ht="52.5" customHeight="1">
      <c r="A14" s="6">
        <f t="shared" si="0"/>
        <v>8</v>
      </c>
      <c r="B14" s="4" t="s">
        <v>90</v>
      </c>
      <c r="C14" s="6" t="s">
        <v>1</v>
      </c>
      <c r="D14" s="17">
        <v>250</v>
      </c>
      <c r="E14" s="17">
        <v>320</v>
      </c>
      <c r="F14" s="17">
        <v>375</v>
      </c>
      <c r="G14" s="17">
        <f>D14*D4+E14*E4+F14*F4</f>
        <v>15705</v>
      </c>
      <c r="H14" s="33">
        <f>G14/(D4+E4+F4)</f>
        <v>314.1</v>
      </c>
      <c r="I14" s="53">
        <v>83.33</v>
      </c>
      <c r="J14" s="57">
        <f>H14/1000*I14</f>
        <v>26.173953000000004</v>
      </c>
    </row>
    <row r="15" spans="1:10" ht="21" customHeight="1">
      <c r="A15" s="6"/>
      <c r="B15" s="66" t="s">
        <v>84</v>
      </c>
      <c r="C15" s="6"/>
      <c r="D15" s="17"/>
      <c r="E15" s="17"/>
      <c r="F15" s="17"/>
      <c r="G15" s="17"/>
      <c r="H15" s="33"/>
      <c r="I15" s="53"/>
      <c r="J15" s="57"/>
    </row>
    <row r="16" spans="1:10" ht="19.5" customHeight="1">
      <c r="A16" s="6">
        <f>SUM(A14)+1</f>
        <v>9</v>
      </c>
      <c r="B16" s="4" t="s">
        <v>4</v>
      </c>
      <c r="C16" s="6" t="s">
        <v>1</v>
      </c>
      <c r="D16" s="17">
        <v>260</v>
      </c>
      <c r="E16" s="17">
        <v>300</v>
      </c>
      <c r="F16" s="17">
        <v>300</v>
      </c>
      <c r="G16" s="17">
        <f>D16*D4+E16*E4+F16*F4</f>
        <v>14360</v>
      </c>
      <c r="H16" s="33">
        <f>G16/(D4+E4+F4)</f>
        <v>287.2</v>
      </c>
      <c r="I16" s="53">
        <v>134.33</v>
      </c>
      <c r="J16" s="57">
        <f>H16/1000*I16</f>
        <v>38.579576</v>
      </c>
    </row>
    <row r="17" spans="1:10" ht="18.75">
      <c r="A17" s="6">
        <f t="shared" si="0"/>
        <v>10</v>
      </c>
      <c r="B17" s="6" t="s">
        <v>47</v>
      </c>
      <c r="C17" s="6" t="s">
        <v>1</v>
      </c>
      <c r="D17" s="17">
        <v>15</v>
      </c>
      <c r="E17" s="17">
        <v>15</v>
      </c>
      <c r="F17" s="17">
        <v>20</v>
      </c>
      <c r="G17" s="17">
        <f>D17*D4+E17*E4+F17*F4</f>
        <v>825</v>
      </c>
      <c r="H17" s="33">
        <f>G17/(D4+E4+F4)</f>
        <v>16.5</v>
      </c>
      <c r="I17" s="53">
        <v>376</v>
      </c>
      <c r="J17" s="57">
        <f>H17/1000*I17</f>
        <v>6.204000000000001</v>
      </c>
    </row>
    <row r="18" spans="1:10" ht="23.25" customHeight="1">
      <c r="A18" s="6">
        <f t="shared" si="0"/>
        <v>11</v>
      </c>
      <c r="B18" s="6" t="s">
        <v>46</v>
      </c>
      <c r="C18" s="6" t="s">
        <v>1</v>
      </c>
      <c r="D18" s="17">
        <v>200</v>
      </c>
      <c r="E18" s="17">
        <v>200</v>
      </c>
      <c r="F18" s="17">
        <v>200</v>
      </c>
      <c r="G18" s="17">
        <f>D18*D4+E18*E4+F18*F4</f>
        <v>10000</v>
      </c>
      <c r="H18" s="33">
        <f>G18/(D4+E4+F4)</f>
        <v>200</v>
      </c>
      <c r="I18" s="53">
        <v>73.33</v>
      </c>
      <c r="J18" s="57">
        <f>H18/1000*I18</f>
        <v>14.666</v>
      </c>
    </row>
    <row r="19" spans="1:10" ht="24.75" customHeight="1">
      <c r="A19" s="6"/>
      <c r="B19" s="67" t="s">
        <v>85</v>
      </c>
      <c r="C19" s="6"/>
      <c r="D19" s="17"/>
      <c r="E19" s="17"/>
      <c r="F19" s="17"/>
      <c r="G19" s="17"/>
      <c r="H19" s="33"/>
      <c r="I19" s="53"/>
      <c r="J19" s="57"/>
    </row>
    <row r="20" spans="1:10" ht="18.75">
      <c r="A20" s="6">
        <f>SUM(A18)+1</f>
        <v>12</v>
      </c>
      <c r="B20" s="6" t="s">
        <v>27</v>
      </c>
      <c r="C20" s="6" t="s">
        <v>1</v>
      </c>
      <c r="D20" s="17">
        <v>200</v>
      </c>
      <c r="E20" s="17">
        <v>200</v>
      </c>
      <c r="F20" s="17">
        <v>200</v>
      </c>
      <c r="G20" s="17">
        <f>D20*D4+E20*E4+F20*F4</f>
        <v>10000</v>
      </c>
      <c r="H20" s="33">
        <f>G20/(D4+E4+F4)</f>
        <v>200</v>
      </c>
      <c r="I20" s="53">
        <v>43.33</v>
      </c>
      <c r="J20" s="57"/>
    </row>
    <row r="21" spans="1:10" ht="21.75" customHeight="1">
      <c r="A21" s="6">
        <f t="shared" si="0"/>
        <v>13</v>
      </c>
      <c r="B21" s="6" t="s">
        <v>48</v>
      </c>
      <c r="C21" s="6" t="s">
        <v>1</v>
      </c>
      <c r="D21" s="17">
        <v>350</v>
      </c>
      <c r="E21" s="17">
        <v>300</v>
      </c>
      <c r="F21" s="17">
        <v>300</v>
      </c>
      <c r="G21" s="17">
        <f>D21*D4+E21*E4+F21*F4</f>
        <v>15800</v>
      </c>
      <c r="H21" s="33">
        <f>G21/(D4+E4+F4)</f>
        <v>316</v>
      </c>
      <c r="I21" s="53">
        <v>46</v>
      </c>
      <c r="J21" s="57"/>
    </row>
    <row r="22" spans="1:10" ht="18.75">
      <c r="A22" s="6">
        <f t="shared" si="0"/>
        <v>14</v>
      </c>
      <c r="B22" s="6" t="s">
        <v>91</v>
      </c>
      <c r="C22" s="6" t="s">
        <v>1</v>
      </c>
      <c r="D22" s="17">
        <v>50</v>
      </c>
      <c r="E22" s="17">
        <v>60</v>
      </c>
      <c r="F22" s="17">
        <v>70</v>
      </c>
      <c r="G22" s="17">
        <f>D22*D4+E22*E4+F22*F4</f>
        <v>2990</v>
      </c>
      <c r="H22" s="33">
        <f>G22/(D4+E4+F4)</f>
        <v>59.8</v>
      </c>
      <c r="I22" s="53">
        <v>192</v>
      </c>
      <c r="J22" s="57">
        <f aca="true" t="shared" si="1" ref="J22:J29">H22/1000*I22</f>
        <v>11.4816</v>
      </c>
    </row>
    <row r="23" spans="1:10" ht="18.75">
      <c r="A23" s="6">
        <f t="shared" si="0"/>
        <v>15</v>
      </c>
      <c r="B23" s="6" t="s">
        <v>6</v>
      </c>
      <c r="C23" s="6" t="s">
        <v>1</v>
      </c>
      <c r="D23" s="17">
        <v>10</v>
      </c>
      <c r="E23" s="17">
        <v>10</v>
      </c>
      <c r="F23" s="17">
        <v>11</v>
      </c>
      <c r="G23" s="17">
        <f>D23*D4+E23*E4+F23*F4</f>
        <v>515</v>
      </c>
      <c r="H23" s="33">
        <f>G23/(D4+E4+F4)</f>
        <v>10.3</v>
      </c>
      <c r="I23" s="53">
        <v>92</v>
      </c>
      <c r="J23" s="57">
        <f t="shared" si="1"/>
        <v>0.9476</v>
      </c>
    </row>
    <row r="24" spans="1:10" ht="18.75">
      <c r="A24" s="6">
        <f t="shared" si="0"/>
        <v>16</v>
      </c>
      <c r="B24" s="6" t="s">
        <v>77</v>
      </c>
      <c r="C24" s="6" t="s">
        <v>1</v>
      </c>
      <c r="D24" s="17">
        <v>10</v>
      </c>
      <c r="E24" s="17">
        <v>12</v>
      </c>
      <c r="F24" s="17">
        <v>12</v>
      </c>
      <c r="G24" s="17">
        <f>D24*D4+E24*E4+F24*F4</f>
        <v>568</v>
      </c>
      <c r="H24" s="33">
        <f>G24/(D4+E4+F4)</f>
        <v>11.36</v>
      </c>
      <c r="I24" s="53">
        <v>394</v>
      </c>
      <c r="J24" s="57">
        <f t="shared" si="1"/>
        <v>4.47584</v>
      </c>
    </row>
    <row r="25" spans="1:10" ht="38.25" customHeight="1">
      <c r="A25" s="6"/>
      <c r="B25" s="22" t="s">
        <v>86</v>
      </c>
      <c r="C25" s="6"/>
      <c r="D25" s="17"/>
      <c r="E25" s="17"/>
      <c r="F25" s="17"/>
      <c r="G25" s="17"/>
      <c r="H25" s="33"/>
      <c r="I25" s="53"/>
      <c r="J25" s="57"/>
    </row>
    <row r="26" spans="1:10" ht="20.25" customHeight="1">
      <c r="A26" s="6">
        <f>SUM(A24)+1</f>
        <v>17</v>
      </c>
      <c r="B26" s="6" t="s">
        <v>78</v>
      </c>
      <c r="C26" s="6" t="s">
        <v>1</v>
      </c>
      <c r="D26" s="17">
        <v>100</v>
      </c>
      <c r="E26" s="17">
        <v>110</v>
      </c>
      <c r="F26" s="17">
        <v>110</v>
      </c>
      <c r="G26" s="17">
        <f>D26*D4+E26*E4+F26*F4</f>
        <v>5340</v>
      </c>
      <c r="H26" s="33">
        <f>G26/(D4+E4+F4)</f>
        <v>106.8</v>
      </c>
      <c r="I26" s="53">
        <v>299.67</v>
      </c>
      <c r="J26" s="57">
        <f t="shared" si="1"/>
        <v>32.004756</v>
      </c>
    </row>
    <row r="27" spans="1:10" ht="21.75" customHeight="1">
      <c r="A27" s="6">
        <f t="shared" si="0"/>
        <v>18</v>
      </c>
      <c r="B27" s="6" t="s">
        <v>18</v>
      </c>
      <c r="C27" s="6" t="s">
        <v>1</v>
      </c>
      <c r="D27" s="17">
        <v>10</v>
      </c>
      <c r="E27" s="17">
        <v>25</v>
      </c>
      <c r="F27" s="17">
        <v>25</v>
      </c>
      <c r="G27" s="17">
        <f>D27*D4+E27*E4+F27*F4</f>
        <v>1010</v>
      </c>
      <c r="H27" s="33">
        <f>G27/(D4+E4+F4)</f>
        <v>20.2</v>
      </c>
      <c r="I27" s="53">
        <v>318.33</v>
      </c>
      <c r="J27" s="57">
        <f t="shared" si="1"/>
        <v>6.430266</v>
      </c>
    </row>
    <row r="28" spans="1:10" ht="22.5" customHeight="1">
      <c r="A28" s="6">
        <f t="shared" si="0"/>
        <v>19</v>
      </c>
      <c r="B28" s="6" t="s">
        <v>79</v>
      </c>
      <c r="C28" s="6" t="s">
        <v>1</v>
      </c>
      <c r="D28" s="17">
        <v>30</v>
      </c>
      <c r="E28" s="17">
        <v>40</v>
      </c>
      <c r="F28" s="17">
        <v>50</v>
      </c>
      <c r="G28" s="17">
        <f>D28*D4+E28*E4+F28*F4</f>
        <v>1990</v>
      </c>
      <c r="H28" s="33">
        <f>G28/(D4+E4+F4)</f>
        <v>39.8</v>
      </c>
      <c r="I28" s="53">
        <v>167</v>
      </c>
      <c r="J28" s="57">
        <f t="shared" si="1"/>
        <v>6.646599999999999</v>
      </c>
    </row>
    <row r="29" spans="1:10" ht="20.25" customHeight="1">
      <c r="A29" s="6">
        <f t="shared" si="0"/>
        <v>20</v>
      </c>
      <c r="B29" s="6" t="s">
        <v>40</v>
      </c>
      <c r="C29" s="6" t="s">
        <v>1</v>
      </c>
      <c r="D29" s="17">
        <v>42</v>
      </c>
      <c r="E29" s="17">
        <v>80</v>
      </c>
      <c r="F29" s="17">
        <v>110</v>
      </c>
      <c r="G29" s="17">
        <f>D29*D4+E29*E4+F29*F4</f>
        <v>3842</v>
      </c>
      <c r="H29" s="33">
        <f>G29/(D4+E4+F4)</f>
        <v>76.84</v>
      </c>
      <c r="I29" s="53">
        <v>197</v>
      </c>
      <c r="J29" s="57">
        <f t="shared" si="1"/>
        <v>15.137480000000002</v>
      </c>
    </row>
    <row r="30" spans="1:10" ht="18.75">
      <c r="A30" s="6">
        <f t="shared" si="0"/>
        <v>21</v>
      </c>
      <c r="B30" s="6" t="s">
        <v>80</v>
      </c>
      <c r="C30" s="6" t="s">
        <v>11</v>
      </c>
      <c r="D30" s="17">
        <v>1</v>
      </c>
      <c r="E30" s="17">
        <v>1</v>
      </c>
      <c r="F30" s="17">
        <v>1</v>
      </c>
      <c r="G30" s="17">
        <f>D30*D4+E30*E4+F30*F4</f>
        <v>50</v>
      </c>
      <c r="H30" s="33">
        <f>G30/(D4+E4+F4)</f>
        <v>1</v>
      </c>
      <c r="I30" s="53">
        <v>7.33</v>
      </c>
      <c r="J30" s="57">
        <f>H30*I30</f>
        <v>7.33</v>
      </c>
    </row>
    <row r="31" spans="1:10" ht="27" customHeight="1">
      <c r="A31" s="6"/>
      <c r="B31" s="22" t="s">
        <v>87</v>
      </c>
      <c r="C31" s="6"/>
      <c r="D31" s="17"/>
      <c r="E31" s="17"/>
      <c r="F31" s="17"/>
      <c r="G31" s="17"/>
      <c r="H31" s="33"/>
      <c r="I31" s="53"/>
      <c r="J31" s="57"/>
    </row>
    <row r="32" spans="1:10" ht="22.5" customHeight="1">
      <c r="A32" s="6">
        <f>SUM(A30)+1</f>
        <v>22</v>
      </c>
      <c r="B32" s="6" t="s">
        <v>8</v>
      </c>
      <c r="C32" s="6" t="s">
        <v>1</v>
      </c>
      <c r="D32" s="17">
        <v>35</v>
      </c>
      <c r="E32" s="17">
        <v>45</v>
      </c>
      <c r="F32" s="17">
        <v>51</v>
      </c>
      <c r="G32" s="17">
        <f>D32*D4+E32*E4+F32*F4</f>
        <v>2180</v>
      </c>
      <c r="H32" s="33">
        <f>G32/(D4+E4+F4)</f>
        <v>43.6</v>
      </c>
      <c r="I32" s="53">
        <v>187</v>
      </c>
      <c r="J32" s="57">
        <f aca="true" t="shared" si="2" ref="J32:J40">H32/1000*I32</f>
        <v>8.1532</v>
      </c>
    </row>
    <row r="33" spans="1:10" ht="21.75" customHeight="1">
      <c r="A33" s="6">
        <f t="shared" si="0"/>
        <v>23</v>
      </c>
      <c r="B33" s="6" t="s">
        <v>9</v>
      </c>
      <c r="C33" s="6" t="s">
        <v>1</v>
      </c>
      <c r="D33" s="17">
        <v>10</v>
      </c>
      <c r="E33" s="17">
        <v>15</v>
      </c>
      <c r="F33" s="17">
        <v>19</v>
      </c>
      <c r="G33" s="17">
        <f>D33*D4+E33*E4+F33*F4</f>
        <v>730</v>
      </c>
      <c r="H33" s="33">
        <f>G33/(D4+E4+F4)</f>
        <v>14.6</v>
      </c>
      <c r="I33" s="53">
        <v>93.33</v>
      </c>
      <c r="J33" s="57">
        <f t="shared" si="2"/>
        <v>1.3626179999999999</v>
      </c>
    </row>
    <row r="34" spans="1:10" ht="34.5" customHeight="1">
      <c r="A34" s="6"/>
      <c r="B34" s="22" t="s">
        <v>88</v>
      </c>
      <c r="C34" s="6"/>
      <c r="D34" s="17"/>
      <c r="E34" s="17"/>
      <c r="F34" s="17"/>
      <c r="G34" s="17"/>
      <c r="H34" s="33"/>
      <c r="I34" s="53"/>
      <c r="J34" s="57"/>
    </row>
    <row r="35" spans="1:10" ht="18.75">
      <c r="A35" s="6">
        <f>SUM(A33)+1</f>
        <v>24</v>
      </c>
      <c r="B35" s="6" t="s">
        <v>2</v>
      </c>
      <c r="C35" s="6" t="s">
        <v>1</v>
      </c>
      <c r="D35" s="17">
        <v>55</v>
      </c>
      <c r="E35" s="17">
        <v>65</v>
      </c>
      <c r="F35" s="17">
        <v>70</v>
      </c>
      <c r="G35" s="17">
        <f>D35*D4+E35*E4+F35*F4</f>
        <v>3165</v>
      </c>
      <c r="H35" s="33">
        <f>G35/(D4+E4+F4)</f>
        <v>63.3</v>
      </c>
      <c r="I35" s="53">
        <v>63.67</v>
      </c>
      <c r="J35" s="57">
        <f t="shared" si="2"/>
        <v>4.030311</v>
      </c>
    </row>
    <row r="36" spans="1:10" ht="36" customHeight="1">
      <c r="A36" s="6">
        <f t="shared" si="0"/>
        <v>25</v>
      </c>
      <c r="B36" s="6" t="s">
        <v>82</v>
      </c>
      <c r="C36" s="6" t="s">
        <v>1</v>
      </c>
      <c r="D36" s="17">
        <v>25</v>
      </c>
      <c r="E36" s="17">
        <v>30</v>
      </c>
      <c r="F36" s="17">
        <v>30</v>
      </c>
      <c r="G36" s="17">
        <f>D36*D4+E36*E4+F36*F4</f>
        <v>1420</v>
      </c>
      <c r="H36" s="33">
        <f>G36/(D4+E4+F4)</f>
        <v>28.4</v>
      </c>
      <c r="I36" s="53">
        <v>164.33</v>
      </c>
      <c r="J36" s="57">
        <f t="shared" si="2"/>
        <v>4.666972</v>
      </c>
    </row>
    <row r="37" spans="1:10" ht="22.5" customHeight="1">
      <c r="A37" s="6">
        <f t="shared" si="0"/>
        <v>26</v>
      </c>
      <c r="B37" s="6" t="s">
        <v>38</v>
      </c>
      <c r="C37" s="6" t="s">
        <v>1</v>
      </c>
      <c r="D37" s="17">
        <v>2</v>
      </c>
      <c r="E37" s="17">
        <v>2</v>
      </c>
      <c r="F37" s="17">
        <v>2</v>
      </c>
      <c r="G37" s="17">
        <f>D37*D4+E37*E4+F37*F4</f>
        <v>100</v>
      </c>
      <c r="H37" s="33">
        <f>G37/(D4+E4+F4)</f>
        <v>2</v>
      </c>
      <c r="I37" s="53">
        <v>428.33</v>
      </c>
      <c r="J37" s="57">
        <f t="shared" si="2"/>
        <v>0.85666</v>
      </c>
    </row>
    <row r="38" spans="1:10" ht="18.75">
      <c r="A38" s="6">
        <f t="shared" si="0"/>
        <v>27</v>
      </c>
      <c r="B38" s="6" t="s">
        <v>81</v>
      </c>
      <c r="C38" s="6" t="s">
        <v>1</v>
      </c>
      <c r="D38" s="17">
        <v>0.3</v>
      </c>
      <c r="E38" s="17">
        <v>2</v>
      </c>
      <c r="F38" s="17">
        <v>2</v>
      </c>
      <c r="G38" s="17">
        <f>D38*D4+E38*E4+F38*F4</f>
        <v>72.8</v>
      </c>
      <c r="H38" s="33">
        <f>G38/(D4+E4+F4)</f>
        <v>1.456</v>
      </c>
      <c r="I38" s="53">
        <v>386.67</v>
      </c>
      <c r="J38" s="57">
        <f t="shared" si="2"/>
        <v>0.5629915200000001</v>
      </c>
    </row>
    <row r="39" spans="1:10" ht="18.75">
      <c r="A39" s="6">
        <f t="shared" si="0"/>
        <v>28</v>
      </c>
      <c r="B39" s="6" t="s">
        <v>39</v>
      </c>
      <c r="C39" s="6" t="s">
        <v>1</v>
      </c>
      <c r="D39" s="17">
        <v>0.2</v>
      </c>
      <c r="E39" s="17">
        <v>2</v>
      </c>
      <c r="F39" s="17">
        <v>2</v>
      </c>
      <c r="G39" s="17">
        <f>D39*D4+E39*E4+F39*F4</f>
        <v>71.2</v>
      </c>
      <c r="H39" s="33">
        <f>G39/(D4+E4+F4)</f>
        <v>1.4240000000000002</v>
      </c>
      <c r="I39" s="53">
        <v>481</v>
      </c>
      <c r="J39" s="57">
        <f t="shared" si="2"/>
        <v>0.6849440000000001</v>
      </c>
    </row>
    <row r="40" spans="1:10" ht="18.75">
      <c r="A40" s="6">
        <f t="shared" si="0"/>
        <v>29</v>
      </c>
      <c r="B40" s="6" t="s">
        <v>71</v>
      </c>
      <c r="C40" s="6" t="s">
        <v>1</v>
      </c>
      <c r="D40" s="17">
        <v>0.4</v>
      </c>
      <c r="E40" s="17">
        <v>2</v>
      </c>
      <c r="F40" s="17">
        <v>2</v>
      </c>
      <c r="G40" s="17">
        <f>D40*D4+E40*E4+F40*F4</f>
        <v>74.4</v>
      </c>
      <c r="H40" s="33">
        <f>G40/(D4+E4+F4)</f>
        <v>1.4880000000000002</v>
      </c>
      <c r="I40" s="53">
        <v>401.67</v>
      </c>
      <c r="J40" s="57">
        <f t="shared" si="2"/>
        <v>0.59768496</v>
      </c>
    </row>
    <row r="41" spans="1:10" ht="20.25" customHeight="1">
      <c r="A41" s="6">
        <f t="shared" si="0"/>
        <v>30</v>
      </c>
      <c r="B41" s="4" t="s">
        <v>53</v>
      </c>
      <c r="C41" s="4" t="s">
        <v>1</v>
      </c>
      <c r="D41" s="52">
        <v>2</v>
      </c>
      <c r="E41" s="52">
        <v>4</v>
      </c>
      <c r="F41" s="52">
        <v>4</v>
      </c>
      <c r="G41" s="17">
        <f>D41*D4+E41*E4+F41*F4</f>
        <v>168</v>
      </c>
      <c r="H41" s="33">
        <f>G41/(D4+E4+F4)</f>
        <v>3.36</v>
      </c>
      <c r="I41" s="53">
        <v>121.33</v>
      </c>
      <c r="J41" s="64">
        <f>I41/(F37+G37+H37)</f>
        <v>1.1666346153846154</v>
      </c>
    </row>
    <row r="42" spans="1:10" ht="18.75">
      <c r="A42" s="6">
        <f t="shared" si="0"/>
        <v>31</v>
      </c>
      <c r="B42" s="6" t="s">
        <v>12</v>
      </c>
      <c r="C42" s="4" t="s">
        <v>1</v>
      </c>
      <c r="D42" s="17">
        <v>1</v>
      </c>
      <c r="E42" s="17">
        <v>2</v>
      </c>
      <c r="F42" s="17">
        <v>2</v>
      </c>
      <c r="G42" s="17">
        <f>D42*D4+E42*E4+F42*F4</f>
        <v>84</v>
      </c>
      <c r="H42" s="33">
        <f>G42/(D4+E4+F4)</f>
        <v>1.68</v>
      </c>
      <c r="I42" s="53">
        <v>842.33</v>
      </c>
      <c r="J42" s="57">
        <f>H42/1000*I42</f>
        <v>1.4151144</v>
      </c>
    </row>
    <row r="43" spans="1:10" ht="18.75">
      <c r="A43" s="6">
        <f t="shared" si="0"/>
        <v>32</v>
      </c>
      <c r="B43" s="6" t="s">
        <v>13</v>
      </c>
      <c r="C43" s="4" t="s">
        <v>1</v>
      </c>
      <c r="D43" s="17">
        <v>5</v>
      </c>
      <c r="E43" s="17">
        <v>6</v>
      </c>
      <c r="F43" s="17">
        <v>8</v>
      </c>
      <c r="G43" s="17">
        <f>D43*D4+E43*E4+F43*F4</f>
        <v>314</v>
      </c>
      <c r="H43" s="33">
        <f>G43/(D4+E4+F4)</f>
        <v>6.28</v>
      </c>
      <c r="I43" s="53">
        <v>22</v>
      </c>
      <c r="J43" s="57">
        <f>H43/1000*I43</f>
        <v>0.13816</v>
      </c>
    </row>
    <row r="44" spans="1:10" ht="18.75">
      <c r="A44" s="6"/>
      <c r="B44" s="6"/>
      <c r="C44" s="6"/>
      <c r="D44" s="6"/>
      <c r="E44" s="6"/>
      <c r="F44" s="6"/>
      <c r="G44" s="6"/>
      <c r="H44" s="56"/>
      <c r="I44" s="75"/>
      <c r="J44" s="57"/>
    </row>
    <row r="45" spans="1:10" ht="18.75">
      <c r="A45" s="6"/>
      <c r="B45" s="6" t="s">
        <v>20</v>
      </c>
      <c r="C45" s="6"/>
      <c r="D45" s="6"/>
      <c r="E45" s="6"/>
      <c r="F45" s="6"/>
      <c r="G45" s="6"/>
      <c r="H45" s="56"/>
      <c r="I45" s="75"/>
      <c r="J45" s="65">
        <f>SUM(J6:J43)</f>
        <v>219.29860349538464</v>
      </c>
    </row>
    <row r="46" spans="1:10" ht="20.25" customHeight="1">
      <c r="A46" s="6"/>
      <c r="B46" s="6" t="s">
        <v>109</v>
      </c>
      <c r="C46" s="6"/>
      <c r="D46" s="6"/>
      <c r="E46" s="6"/>
      <c r="F46" s="6"/>
      <c r="G46" s="6"/>
      <c r="H46" s="56"/>
      <c r="I46" s="75"/>
      <c r="J46" s="65">
        <f>J45*1.045</f>
        <v>229.16704065267695</v>
      </c>
    </row>
    <row r="47" spans="1:10" s="7" customFormat="1" ht="18.75">
      <c r="A47" s="6"/>
      <c r="B47" s="4" t="s">
        <v>21</v>
      </c>
      <c r="C47" s="6"/>
      <c r="D47" s="6"/>
      <c r="E47" s="6"/>
      <c r="F47" s="6"/>
      <c r="G47" s="6"/>
      <c r="H47" s="56"/>
      <c r="I47" s="75"/>
      <c r="J47" s="56">
        <v>60</v>
      </c>
    </row>
    <row r="48" spans="1:10" s="7" customFormat="1" ht="18.75">
      <c r="A48" s="6"/>
      <c r="B48" s="4" t="s">
        <v>22</v>
      </c>
      <c r="C48" s="6"/>
      <c r="D48" s="6"/>
      <c r="E48" s="6"/>
      <c r="F48" s="6"/>
      <c r="G48" s="6"/>
      <c r="H48" s="56"/>
      <c r="I48" s="75"/>
      <c r="J48" s="58">
        <f>J47*365</f>
        <v>21900</v>
      </c>
    </row>
    <row r="49" spans="1:10" s="7" customFormat="1" ht="24" customHeight="1">
      <c r="A49" s="6"/>
      <c r="B49" s="4" t="s">
        <v>24</v>
      </c>
      <c r="C49" s="6"/>
      <c r="D49" s="6"/>
      <c r="E49" s="6"/>
      <c r="F49" s="6"/>
      <c r="G49" s="6"/>
      <c r="H49" s="56"/>
      <c r="I49" s="75"/>
      <c r="J49" s="59">
        <f>J45*J48/1000</f>
        <v>4802.639416548924</v>
      </c>
    </row>
    <row r="50" spans="1:10" s="7" customFormat="1" ht="39.75" customHeight="1">
      <c r="A50" s="6"/>
      <c r="B50" s="32" t="s">
        <v>120</v>
      </c>
      <c r="C50" s="41"/>
      <c r="D50" s="41"/>
      <c r="E50" s="41"/>
      <c r="F50" s="41"/>
      <c r="G50" s="41"/>
      <c r="H50" s="60"/>
      <c r="I50" s="76"/>
      <c r="J50" s="61">
        <f>J49*1.045</f>
        <v>5018.7581902936245</v>
      </c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4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4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4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4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4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4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4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4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4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4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4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4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4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4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4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4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4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4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4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4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4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4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4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4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4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4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4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4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4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4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4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4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4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4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4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4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4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4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4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4"/>
      <c r="J90" s="13"/>
    </row>
    <row r="91" spans="1:10" ht="15">
      <c r="A91" s="13"/>
      <c r="B91" s="13"/>
      <c r="C91" s="13"/>
      <c r="D91" s="13"/>
      <c r="E91" s="13"/>
      <c r="F91" s="13"/>
      <c r="G91" s="13"/>
      <c r="H91" s="13"/>
      <c r="I91" s="14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4"/>
      <c r="J92" s="13"/>
    </row>
    <row r="93" spans="1:10" ht="15">
      <c r="A93" s="13"/>
      <c r="B93" s="13"/>
      <c r="C93" s="13"/>
      <c r="D93" s="13"/>
      <c r="E93" s="13"/>
      <c r="F93" s="13"/>
      <c r="G93" s="13"/>
      <c r="H93" s="13"/>
      <c r="I93" s="14"/>
      <c r="J93" s="13"/>
    </row>
    <row r="94" spans="1:10" ht="15">
      <c r="A94" s="13"/>
      <c r="B94" s="13"/>
      <c r="C94" s="13"/>
      <c r="D94" s="13"/>
      <c r="E94" s="13"/>
      <c r="F94" s="13"/>
      <c r="G94" s="13"/>
      <c r="H94" s="13"/>
      <c r="I94" s="14"/>
      <c r="J94" s="13"/>
    </row>
    <row r="95" spans="1:10" ht="15">
      <c r="A95" s="13"/>
      <c r="B95" s="13"/>
      <c r="C95" s="13"/>
      <c r="D95" s="13"/>
      <c r="E95" s="13"/>
      <c r="F95" s="13"/>
      <c r="G95" s="13"/>
      <c r="H95" s="13"/>
      <c r="I95" s="14"/>
      <c r="J95" s="13"/>
    </row>
    <row r="96" spans="1:10" ht="15">
      <c r="A96" s="13"/>
      <c r="B96" s="13"/>
      <c r="C96" s="13"/>
      <c r="D96" s="13"/>
      <c r="E96" s="13"/>
      <c r="F96" s="13"/>
      <c r="G96" s="13"/>
      <c r="H96" s="13"/>
      <c r="I96" s="14"/>
      <c r="J96" s="13"/>
    </row>
    <row r="97" spans="1:10" ht="15">
      <c r="A97" s="13"/>
      <c r="B97" s="13"/>
      <c r="C97" s="13"/>
      <c r="D97" s="13"/>
      <c r="E97" s="13"/>
      <c r="F97" s="13"/>
      <c r="G97" s="13"/>
      <c r="H97" s="13"/>
      <c r="I97" s="14"/>
      <c r="J97" s="13"/>
    </row>
    <row r="98" spans="1:10" ht="15">
      <c r="A98" s="13"/>
      <c r="B98" s="13"/>
      <c r="C98" s="13"/>
      <c r="D98" s="13"/>
      <c r="E98" s="13"/>
      <c r="F98" s="13"/>
      <c r="G98" s="13"/>
      <c r="H98" s="13"/>
      <c r="I98" s="14"/>
      <c r="J98" s="13"/>
    </row>
    <row r="99" spans="1:10" ht="15">
      <c r="A99" s="13"/>
      <c r="B99" s="13"/>
      <c r="C99" s="13"/>
      <c r="D99" s="13"/>
      <c r="E99" s="13"/>
      <c r="F99" s="13"/>
      <c r="G99" s="13"/>
      <c r="H99" s="13"/>
      <c r="I99" s="14"/>
      <c r="J99" s="13"/>
    </row>
    <row r="100" spans="1:10" ht="15">
      <c r="A100" s="13"/>
      <c r="B100" s="13"/>
      <c r="C100" s="13"/>
      <c r="D100" s="13"/>
      <c r="E100" s="13"/>
      <c r="F100" s="13"/>
      <c r="G100" s="13"/>
      <c r="H100" s="13"/>
      <c r="I100" s="14"/>
      <c r="J100" s="13"/>
    </row>
    <row r="101" spans="1:10" ht="15">
      <c r="A101" s="13"/>
      <c r="B101" s="13"/>
      <c r="C101" s="13"/>
      <c r="D101" s="13"/>
      <c r="E101" s="13"/>
      <c r="F101" s="13"/>
      <c r="G101" s="13"/>
      <c r="H101" s="13"/>
      <c r="I101" s="14"/>
      <c r="J101" s="13"/>
    </row>
    <row r="102" spans="1:10" ht="15">
      <c r="A102" s="13"/>
      <c r="B102" s="13"/>
      <c r="C102" s="13"/>
      <c r="D102" s="13"/>
      <c r="E102" s="13"/>
      <c r="F102" s="13"/>
      <c r="G102" s="13"/>
      <c r="H102" s="13"/>
      <c r="I102" s="14"/>
      <c r="J102" s="13"/>
    </row>
    <row r="103" spans="1:10" ht="15">
      <c r="A103" s="13"/>
      <c r="B103" s="13"/>
      <c r="C103" s="13"/>
      <c r="D103" s="13"/>
      <c r="E103" s="13"/>
      <c r="F103" s="13"/>
      <c r="G103" s="13"/>
      <c r="H103" s="13"/>
      <c r="I103" s="14"/>
      <c r="J103" s="13"/>
    </row>
    <row r="104" spans="1:10" ht="15">
      <c r="A104" s="13"/>
      <c r="B104" s="13"/>
      <c r="C104" s="13"/>
      <c r="D104" s="13"/>
      <c r="E104" s="13"/>
      <c r="F104" s="13"/>
      <c r="G104" s="13"/>
      <c r="H104" s="13"/>
      <c r="I104" s="14"/>
      <c r="J104" s="13"/>
    </row>
    <row r="105" spans="1:10" ht="15">
      <c r="A105" s="13"/>
      <c r="B105" s="13"/>
      <c r="C105" s="13"/>
      <c r="D105" s="13"/>
      <c r="E105" s="13"/>
      <c r="F105" s="13"/>
      <c r="G105" s="13"/>
      <c r="H105" s="13"/>
      <c r="I105" s="14"/>
      <c r="J105" s="13"/>
    </row>
    <row r="106" spans="1:10" ht="15">
      <c r="A106" s="13"/>
      <c r="B106" s="13"/>
      <c r="C106" s="13"/>
      <c r="D106" s="13"/>
      <c r="E106" s="13"/>
      <c r="F106" s="13"/>
      <c r="G106" s="13"/>
      <c r="H106" s="13"/>
      <c r="I106" s="14"/>
      <c r="J106" s="13"/>
    </row>
    <row r="107" spans="1:10" ht="15">
      <c r="A107" s="13"/>
      <c r="B107" s="13"/>
      <c r="C107" s="13"/>
      <c r="D107" s="13"/>
      <c r="E107" s="13"/>
      <c r="F107" s="13"/>
      <c r="G107" s="13"/>
      <c r="H107" s="13"/>
      <c r="I107" s="14"/>
      <c r="J107" s="13"/>
    </row>
    <row r="108" spans="1:10" ht="15">
      <c r="A108" s="13"/>
      <c r="B108" s="13"/>
      <c r="C108" s="13"/>
      <c r="D108" s="13"/>
      <c r="E108" s="13"/>
      <c r="F108" s="13"/>
      <c r="G108" s="13"/>
      <c r="H108" s="13"/>
      <c r="I108" s="14"/>
      <c r="J108" s="13"/>
    </row>
    <row r="109" spans="1:10" ht="15">
      <c r="A109" s="13"/>
      <c r="B109" s="13"/>
      <c r="C109" s="13"/>
      <c r="D109" s="13"/>
      <c r="E109" s="13"/>
      <c r="F109" s="13"/>
      <c r="G109" s="13"/>
      <c r="H109" s="13"/>
      <c r="I109" s="14"/>
      <c r="J109" s="13"/>
    </row>
    <row r="110" spans="1:10" ht="15">
      <c r="A110" s="13"/>
      <c r="B110" s="13"/>
      <c r="C110" s="13"/>
      <c r="D110" s="13"/>
      <c r="E110" s="13"/>
      <c r="F110" s="13"/>
      <c r="G110" s="13"/>
      <c r="H110" s="13"/>
      <c r="I110" s="14"/>
      <c r="J110" s="13"/>
    </row>
    <row r="111" spans="1:10" ht="15">
      <c r="A111" s="13"/>
      <c r="B111" s="13"/>
      <c r="C111" s="13"/>
      <c r="D111" s="13"/>
      <c r="E111" s="13"/>
      <c r="F111" s="13"/>
      <c r="G111" s="13"/>
      <c r="H111" s="13"/>
      <c r="I111" s="14"/>
      <c r="J111" s="13"/>
    </row>
    <row r="112" spans="1:10" ht="15">
      <c r="A112" s="13"/>
      <c r="B112" s="13"/>
      <c r="C112" s="13"/>
      <c r="D112" s="13"/>
      <c r="E112" s="13"/>
      <c r="F112" s="13"/>
      <c r="G112" s="13"/>
      <c r="H112" s="13"/>
      <c r="I112" s="14"/>
      <c r="J112" s="13"/>
    </row>
    <row r="113" spans="1:10" ht="15">
      <c r="A113" s="13"/>
      <c r="B113" s="13"/>
      <c r="C113" s="13"/>
      <c r="D113" s="13"/>
      <c r="E113" s="13"/>
      <c r="F113" s="13"/>
      <c r="G113" s="13"/>
      <c r="H113" s="13"/>
      <c r="I113" s="14"/>
      <c r="J113" s="13"/>
    </row>
    <row r="114" spans="1:10" ht="15">
      <c r="A114" s="13"/>
      <c r="B114" s="13"/>
      <c r="C114" s="13"/>
      <c r="D114" s="13"/>
      <c r="E114" s="13"/>
      <c r="F114" s="13"/>
      <c r="G114" s="13"/>
      <c r="H114" s="13"/>
      <c r="I114" s="14"/>
      <c r="J114" s="13"/>
    </row>
    <row r="115" spans="1:10" ht="15">
      <c r="A115" s="13"/>
      <c r="B115" s="13"/>
      <c r="C115" s="13"/>
      <c r="D115" s="13"/>
      <c r="E115" s="13"/>
      <c r="F115" s="13"/>
      <c r="G115" s="13"/>
      <c r="H115" s="13"/>
      <c r="I115" s="14"/>
      <c r="J115" s="13"/>
    </row>
    <row r="116" spans="1:10" ht="15">
      <c r="A116" s="13"/>
      <c r="B116" s="13"/>
      <c r="C116" s="13"/>
      <c r="D116" s="13"/>
      <c r="E116" s="13"/>
      <c r="F116" s="13"/>
      <c r="G116" s="13"/>
      <c r="H116" s="13"/>
      <c r="I116" s="14"/>
      <c r="J116" s="13"/>
    </row>
    <row r="117" spans="1:10" ht="15">
      <c r="A117" s="13"/>
      <c r="B117" s="13"/>
      <c r="C117" s="13"/>
      <c r="D117" s="13"/>
      <c r="E117" s="13"/>
      <c r="F117" s="13"/>
      <c r="G117" s="13"/>
      <c r="H117" s="13"/>
      <c r="I117" s="14"/>
      <c r="J117" s="13"/>
    </row>
    <row r="118" spans="1:10" ht="15">
      <c r="A118" s="13"/>
      <c r="B118" s="13"/>
      <c r="C118" s="13"/>
      <c r="D118" s="13"/>
      <c r="E118" s="13"/>
      <c r="F118" s="13"/>
      <c r="G118" s="13"/>
      <c r="H118" s="13"/>
      <c r="I118" s="14"/>
      <c r="J118" s="13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4"/>
      <c r="J119" s="13"/>
    </row>
    <row r="120" spans="1:10" ht="15">
      <c r="A120" s="13"/>
      <c r="B120" s="13"/>
      <c r="C120" s="13"/>
      <c r="D120" s="13"/>
      <c r="E120" s="13"/>
      <c r="F120" s="13"/>
      <c r="G120" s="13"/>
      <c r="H120" s="13"/>
      <c r="I120" s="14"/>
      <c r="J120" s="13"/>
    </row>
    <row r="121" spans="1:10" ht="15">
      <c r="A121" s="13"/>
      <c r="B121" s="13"/>
      <c r="C121" s="13"/>
      <c r="D121" s="13"/>
      <c r="E121" s="13"/>
      <c r="F121" s="13"/>
      <c r="G121" s="13"/>
      <c r="H121" s="13"/>
      <c r="I121" s="14"/>
      <c r="J121" s="13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4"/>
      <c r="J122" s="13"/>
    </row>
    <row r="123" spans="1:10" ht="15">
      <c r="A123" s="13"/>
      <c r="B123" s="13"/>
      <c r="C123" s="13"/>
      <c r="D123" s="13"/>
      <c r="E123" s="13"/>
      <c r="F123" s="13"/>
      <c r="G123" s="13"/>
      <c r="H123" s="13"/>
      <c r="I123" s="14"/>
      <c r="J123" s="13"/>
    </row>
    <row r="124" spans="1:10" ht="15">
      <c r="A124" s="13"/>
      <c r="B124" s="13"/>
      <c r="C124" s="13"/>
      <c r="D124" s="13"/>
      <c r="E124" s="13"/>
      <c r="F124" s="13"/>
      <c r="G124" s="13"/>
      <c r="H124" s="13"/>
      <c r="I124" s="14"/>
      <c r="J124" s="13"/>
    </row>
    <row r="125" spans="1:10" ht="15">
      <c r="A125" s="13"/>
      <c r="B125" s="13"/>
      <c r="C125" s="13"/>
      <c r="D125" s="13"/>
      <c r="E125" s="13"/>
      <c r="F125" s="13"/>
      <c r="G125" s="13"/>
      <c r="H125" s="13"/>
      <c r="I125" s="14"/>
      <c r="J125" s="13"/>
    </row>
    <row r="126" spans="1:10" ht="15">
      <c r="A126" s="13"/>
      <c r="B126" s="13"/>
      <c r="C126" s="13"/>
      <c r="D126" s="13"/>
      <c r="E126" s="13"/>
      <c r="F126" s="13"/>
      <c r="G126" s="13"/>
      <c r="H126" s="13"/>
      <c r="I126" s="14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4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4"/>
      <c r="J128" s="13"/>
    </row>
    <row r="129" spans="1:10" ht="15">
      <c r="A129" s="13"/>
      <c r="B129" s="13"/>
      <c r="C129" s="13"/>
      <c r="D129" s="13"/>
      <c r="E129" s="13"/>
      <c r="F129" s="13"/>
      <c r="G129" s="13"/>
      <c r="H129" s="13"/>
      <c r="I129" s="14"/>
      <c r="J129" s="13"/>
    </row>
    <row r="130" spans="1:10" ht="15">
      <c r="A130" s="13"/>
      <c r="B130" s="13"/>
      <c r="C130" s="13"/>
      <c r="D130" s="13"/>
      <c r="E130" s="13"/>
      <c r="F130" s="13"/>
      <c r="G130" s="13"/>
      <c r="H130" s="13"/>
      <c r="I130" s="14"/>
      <c r="J130" s="13"/>
    </row>
    <row r="131" spans="1:10" ht="15">
      <c r="A131" s="13"/>
      <c r="B131" s="13"/>
      <c r="C131" s="13"/>
      <c r="D131" s="13"/>
      <c r="E131" s="13"/>
      <c r="F131" s="13"/>
      <c r="G131" s="13"/>
      <c r="H131" s="13"/>
      <c r="I131" s="14"/>
      <c r="J131" s="13"/>
    </row>
    <row r="132" spans="1:10" ht="15">
      <c r="A132" s="13"/>
      <c r="B132" s="13"/>
      <c r="C132" s="13"/>
      <c r="D132" s="13"/>
      <c r="E132" s="13"/>
      <c r="F132" s="13"/>
      <c r="G132" s="13"/>
      <c r="H132" s="13"/>
      <c r="I132" s="14"/>
      <c r="J132" s="13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4"/>
      <c r="J133" s="13"/>
    </row>
    <row r="134" spans="1:10" ht="15">
      <c r="A134" s="13"/>
      <c r="B134" s="13"/>
      <c r="C134" s="13"/>
      <c r="D134" s="13"/>
      <c r="E134" s="13"/>
      <c r="F134" s="13"/>
      <c r="G134" s="13"/>
      <c r="H134" s="13"/>
      <c r="I134" s="14"/>
      <c r="J134" s="13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4"/>
      <c r="J135" s="13"/>
    </row>
    <row r="136" spans="1:10" ht="15">
      <c r="A136" s="13"/>
      <c r="B136" s="13"/>
      <c r="C136" s="13"/>
      <c r="D136" s="13"/>
      <c r="E136" s="13"/>
      <c r="F136" s="13"/>
      <c r="G136" s="13"/>
      <c r="H136" s="13"/>
      <c r="I136" s="14"/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H137" s="13"/>
      <c r="I137" s="14"/>
      <c r="J137" s="13"/>
    </row>
    <row r="138" spans="1:10" ht="15">
      <c r="A138" s="13"/>
      <c r="B138" s="13"/>
      <c r="C138" s="13"/>
      <c r="D138" s="13"/>
      <c r="E138" s="13"/>
      <c r="F138" s="13"/>
      <c r="G138" s="13"/>
      <c r="H138" s="13"/>
      <c r="I138" s="14"/>
      <c r="J138" s="13"/>
    </row>
    <row r="139" spans="1:10" ht="15">
      <c r="A139" s="13"/>
      <c r="B139" s="13"/>
      <c r="C139" s="13"/>
      <c r="D139" s="13"/>
      <c r="E139" s="13"/>
      <c r="F139" s="13"/>
      <c r="G139" s="13"/>
      <c r="H139" s="13"/>
      <c r="I139" s="14"/>
      <c r="J139" s="13"/>
    </row>
    <row r="140" spans="1:10" ht="15">
      <c r="A140" s="13"/>
      <c r="B140" s="13"/>
      <c r="C140" s="13"/>
      <c r="D140" s="13"/>
      <c r="E140" s="13"/>
      <c r="F140" s="13"/>
      <c r="G140" s="13"/>
      <c r="H140" s="13"/>
      <c r="I140" s="14"/>
      <c r="J140" s="13"/>
    </row>
    <row r="141" spans="1:10" ht="15">
      <c r="A141" s="13"/>
      <c r="B141" s="13"/>
      <c r="C141" s="13"/>
      <c r="D141" s="13"/>
      <c r="E141" s="13"/>
      <c r="F141" s="13"/>
      <c r="G141" s="13"/>
      <c r="H141" s="13"/>
      <c r="I141" s="14"/>
      <c r="J141" s="13"/>
    </row>
    <row r="142" spans="1:10" ht="15">
      <c r="A142" s="13"/>
      <c r="B142" s="13"/>
      <c r="C142" s="13"/>
      <c r="D142" s="13"/>
      <c r="E142" s="13"/>
      <c r="F142" s="13"/>
      <c r="G142" s="13"/>
      <c r="H142" s="13"/>
      <c r="I142" s="14"/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4"/>
      <c r="J143" s="13"/>
    </row>
    <row r="144" spans="1:10" ht="15">
      <c r="A144" s="13"/>
      <c r="B144" s="13"/>
      <c r="C144" s="13"/>
      <c r="D144" s="13"/>
      <c r="E144" s="13"/>
      <c r="F144" s="13"/>
      <c r="G144" s="13"/>
      <c r="H144" s="13"/>
      <c r="I144" s="14"/>
      <c r="J144" s="13"/>
    </row>
    <row r="145" spans="1:10" ht="15">
      <c r="A145" s="13"/>
      <c r="B145" s="13"/>
      <c r="C145" s="13"/>
      <c r="D145" s="13"/>
      <c r="E145" s="13"/>
      <c r="F145" s="13"/>
      <c r="G145" s="13"/>
      <c r="H145" s="13"/>
      <c r="I145" s="14"/>
      <c r="J145" s="13"/>
    </row>
  </sheetData>
  <sheetProtection/>
  <mergeCells count="9">
    <mergeCell ref="D2:F2"/>
    <mergeCell ref="C2:C3"/>
    <mergeCell ref="A1:J1"/>
    <mergeCell ref="A2:A3"/>
    <mergeCell ref="B2:B3"/>
    <mergeCell ref="I2:I3"/>
    <mergeCell ref="J2:J3"/>
    <mergeCell ref="G2:G3"/>
    <mergeCell ref="H2:H3"/>
  </mergeCells>
  <printOptions horizontalCentered="1"/>
  <pageMargins left="0.6299212598425197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L180"/>
  <sheetViews>
    <sheetView view="pageBreakPreview" zoomScaleNormal="95" zoomScaleSheetLayoutView="100" zoomScalePageLayoutView="0" workbookViewId="0" topLeftCell="A16">
      <selection activeCell="J42" sqref="J4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42" customHeight="1">
      <c r="A1" s="78" t="s">
        <v>125</v>
      </c>
      <c r="B1" s="78"/>
      <c r="C1" s="78"/>
      <c r="D1" s="78"/>
      <c r="E1" s="78"/>
      <c r="F1" s="78"/>
    </row>
    <row r="2" spans="1:7" s="1" customFormat="1" ht="94.5">
      <c r="A2" s="20" t="s">
        <v>25</v>
      </c>
      <c r="B2" s="20" t="s">
        <v>17</v>
      </c>
      <c r="C2" s="20" t="s">
        <v>0</v>
      </c>
      <c r="D2" s="20" t="s">
        <v>16</v>
      </c>
      <c r="E2" s="20" t="s">
        <v>110</v>
      </c>
      <c r="F2" s="20" t="s">
        <v>15</v>
      </c>
      <c r="G2" s="25"/>
    </row>
    <row r="3" spans="1:7" ht="31.5">
      <c r="A3" s="20"/>
      <c r="B3" s="22" t="s">
        <v>102</v>
      </c>
      <c r="C3" s="20"/>
      <c r="D3" s="20"/>
      <c r="E3" s="20"/>
      <c r="F3" s="27"/>
      <c r="G3" s="26"/>
    </row>
    <row r="4" spans="1:7" ht="15.75">
      <c r="A4" s="10">
        <v>1</v>
      </c>
      <c r="B4" s="6" t="s">
        <v>30</v>
      </c>
      <c r="C4" s="6" t="s">
        <v>1</v>
      </c>
      <c r="D4" s="36">
        <v>150</v>
      </c>
      <c r="E4" s="6">
        <v>34.48</v>
      </c>
      <c r="F4" s="27">
        <f aca="true" t="shared" si="0" ref="F4:F43">D4/1000*E4</f>
        <v>5.172</v>
      </c>
      <c r="G4" s="26"/>
    </row>
    <row r="5" spans="1:7" ht="15.75">
      <c r="A5" s="6">
        <f>A4+1</f>
        <v>2</v>
      </c>
      <c r="B5" s="6" t="s">
        <v>29</v>
      </c>
      <c r="C5" s="6" t="s">
        <v>1</v>
      </c>
      <c r="D5" s="36">
        <v>150</v>
      </c>
      <c r="E5" s="10">
        <v>34.67</v>
      </c>
      <c r="F5" s="27">
        <f t="shared" si="0"/>
        <v>5.2005</v>
      </c>
      <c r="G5" s="26"/>
    </row>
    <row r="6" spans="1:7" ht="15.75">
      <c r="A6" s="6">
        <f>A5+1</f>
        <v>3</v>
      </c>
      <c r="B6" s="6" t="s">
        <v>32</v>
      </c>
      <c r="C6" s="6" t="s">
        <v>1</v>
      </c>
      <c r="D6" s="36">
        <v>40</v>
      </c>
      <c r="E6" s="6">
        <v>28.33</v>
      </c>
      <c r="F6" s="27">
        <f t="shared" si="0"/>
        <v>1.1332</v>
      </c>
      <c r="G6" s="26"/>
    </row>
    <row r="7" spans="1:7" ht="15.75">
      <c r="A7" s="6">
        <f>A6+1</f>
        <v>4</v>
      </c>
      <c r="B7" s="6" t="s">
        <v>31</v>
      </c>
      <c r="C7" s="6" t="s">
        <v>1</v>
      </c>
      <c r="D7" s="36">
        <v>70</v>
      </c>
      <c r="E7" s="46">
        <v>46.33</v>
      </c>
      <c r="F7" s="27">
        <f t="shared" si="0"/>
        <v>3.2431</v>
      </c>
      <c r="G7" s="26"/>
    </row>
    <row r="8" spans="1:7" ht="15.75">
      <c r="A8" s="6">
        <f>A7+1</f>
        <v>5</v>
      </c>
      <c r="B8" s="6" t="s">
        <v>103</v>
      </c>
      <c r="C8" s="6" t="s">
        <v>1</v>
      </c>
      <c r="D8" s="36">
        <v>20</v>
      </c>
      <c r="E8" s="6">
        <v>39.33</v>
      </c>
      <c r="F8" s="27">
        <f t="shared" si="0"/>
        <v>0.7866</v>
      </c>
      <c r="G8" s="26"/>
    </row>
    <row r="9" spans="1:7" ht="18.75" customHeight="1">
      <c r="A9" s="6"/>
      <c r="B9" s="22" t="s">
        <v>89</v>
      </c>
      <c r="C9" s="6"/>
      <c r="D9" s="36"/>
      <c r="E9" s="6"/>
      <c r="F9" s="27">
        <f t="shared" si="0"/>
        <v>0</v>
      </c>
      <c r="G9" s="26"/>
    </row>
    <row r="10" spans="1:7" ht="15.75">
      <c r="A10" s="6">
        <f>A8+1</f>
        <v>6</v>
      </c>
      <c r="B10" s="6" t="s">
        <v>3</v>
      </c>
      <c r="C10" s="6" t="s">
        <v>1</v>
      </c>
      <c r="D10" s="36">
        <v>300</v>
      </c>
      <c r="E10" s="40">
        <v>32</v>
      </c>
      <c r="F10" s="27">
        <f t="shared" si="0"/>
        <v>9.6</v>
      </c>
      <c r="G10" s="26"/>
    </row>
    <row r="11" spans="1:7" ht="15.75">
      <c r="A11" s="6">
        <f>A10+1</f>
        <v>7</v>
      </c>
      <c r="B11" s="6" t="s">
        <v>26</v>
      </c>
      <c r="C11" s="6" t="s">
        <v>1</v>
      </c>
      <c r="D11" s="36">
        <v>100</v>
      </c>
      <c r="E11" s="40">
        <v>29</v>
      </c>
      <c r="F11" s="27">
        <f t="shared" si="0"/>
        <v>2.9000000000000004</v>
      </c>
      <c r="G11" s="26"/>
    </row>
    <row r="12" spans="1:7" ht="63">
      <c r="A12" s="6">
        <f>A11+1</f>
        <v>8</v>
      </c>
      <c r="B12" s="6" t="s">
        <v>104</v>
      </c>
      <c r="C12" s="6" t="s">
        <v>1</v>
      </c>
      <c r="D12" s="36">
        <v>250</v>
      </c>
      <c r="E12" s="46">
        <v>83.33</v>
      </c>
      <c r="F12" s="27">
        <f t="shared" si="0"/>
        <v>20.8325</v>
      </c>
      <c r="G12" s="26"/>
    </row>
    <row r="13" spans="1:7" ht="15.75">
      <c r="A13" s="6">
        <f>A12+1</f>
        <v>9</v>
      </c>
      <c r="B13" s="6" t="s">
        <v>44</v>
      </c>
      <c r="C13" s="6" t="s">
        <v>1</v>
      </c>
      <c r="D13" s="36">
        <v>4</v>
      </c>
      <c r="E13" s="6">
        <v>91.67</v>
      </c>
      <c r="F13" s="27">
        <f t="shared" si="0"/>
        <v>0.36668</v>
      </c>
      <c r="G13" s="26"/>
    </row>
    <row r="14" spans="1:7" ht="15.75">
      <c r="A14" s="6"/>
      <c r="B14" s="68" t="s">
        <v>84</v>
      </c>
      <c r="C14" s="6"/>
      <c r="D14" s="36"/>
      <c r="E14" s="6"/>
      <c r="F14" s="27"/>
      <c r="G14" s="26"/>
    </row>
    <row r="15" spans="1:7" ht="31.5">
      <c r="A15" s="6">
        <f>SUM(A13)+1</f>
        <v>10</v>
      </c>
      <c r="B15" s="6" t="s">
        <v>45</v>
      </c>
      <c r="C15" s="6" t="s">
        <v>1</v>
      </c>
      <c r="D15" s="36">
        <v>150</v>
      </c>
      <c r="E15" s="40">
        <v>134.33</v>
      </c>
      <c r="F15" s="27">
        <f t="shared" si="0"/>
        <v>20.1495</v>
      </c>
      <c r="G15" s="26"/>
    </row>
    <row r="16" spans="1:7" ht="15.75">
      <c r="A16" s="6">
        <f>A15+1</f>
        <v>11</v>
      </c>
      <c r="B16" s="6" t="s">
        <v>47</v>
      </c>
      <c r="C16" s="6" t="s">
        <v>1</v>
      </c>
      <c r="D16" s="36">
        <v>10</v>
      </c>
      <c r="E16" s="46">
        <v>376</v>
      </c>
      <c r="F16" s="27">
        <f t="shared" si="0"/>
        <v>3.7600000000000002</v>
      </c>
      <c r="G16" s="26"/>
    </row>
    <row r="17" spans="1:7" ht="15.75">
      <c r="A17" s="6">
        <f>A16+1</f>
        <v>12</v>
      </c>
      <c r="B17" s="6" t="s">
        <v>46</v>
      </c>
      <c r="C17" s="6" t="s">
        <v>1</v>
      </c>
      <c r="D17" s="36">
        <v>100</v>
      </c>
      <c r="E17" s="40">
        <v>73.33</v>
      </c>
      <c r="F17" s="27">
        <f t="shared" si="0"/>
        <v>7.333</v>
      </c>
      <c r="G17" s="26"/>
    </row>
    <row r="18" spans="1:7" ht="15.75">
      <c r="A18" s="6"/>
      <c r="B18" s="22" t="s">
        <v>85</v>
      </c>
      <c r="C18" s="6"/>
      <c r="D18" s="36"/>
      <c r="E18" s="6"/>
      <c r="F18" s="27"/>
      <c r="G18" s="26"/>
    </row>
    <row r="19" spans="1:7" ht="15.75">
      <c r="A19" s="6">
        <f>A17+1</f>
        <v>13</v>
      </c>
      <c r="B19" s="6" t="s">
        <v>27</v>
      </c>
      <c r="C19" s="6" t="s">
        <v>1</v>
      </c>
      <c r="D19" s="36">
        <v>200</v>
      </c>
      <c r="E19" s="6">
        <v>43.33</v>
      </c>
      <c r="F19" s="27">
        <f t="shared" si="0"/>
        <v>8.666</v>
      </c>
      <c r="G19" s="26"/>
    </row>
    <row r="20" spans="1:7" ht="15.75">
      <c r="A20" s="6">
        <f>A19+1</f>
        <v>14</v>
      </c>
      <c r="B20" s="6" t="s">
        <v>48</v>
      </c>
      <c r="C20" s="6" t="s">
        <v>1</v>
      </c>
      <c r="D20" s="36">
        <v>200</v>
      </c>
      <c r="E20" s="40">
        <v>46</v>
      </c>
      <c r="F20" s="27">
        <f t="shared" si="0"/>
        <v>9.200000000000001</v>
      </c>
      <c r="G20" s="26"/>
    </row>
    <row r="21" spans="1:7" ht="15.75">
      <c r="A21" s="6">
        <f>A20+1</f>
        <v>15</v>
      </c>
      <c r="B21" s="6" t="s">
        <v>49</v>
      </c>
      <c r="C21" s="6" t="s">
        <v>1</v>
      </c>
      <c r="D21" s="36">
        <v>40</v>
      </c>
      <c r="E21" s="40">
        <v>214</v>
      </c>
      <c r="F21" s="27">
        <f t="shared" si="0"/>
        <v>8.56</v>
      </c>
      <c r="G21" s="26"/>
    </row>
    <row r="22" spans="1:7" ht="15.75">
      <c r="A22" s="6">
        <f>A21+1</f>
        <v>16</v>
      </c>
      <c r="B22" s="6" t="s">
        <v>6</v>
      </c>
      <c r="C22" s="6" t="s">
        <v>1</v>
      </c>
      <c r="D22" s="36">
        <v>10</v>
      </c>
      <c r="E22" s="46">
        <v>92</v>
      </c>
      <c r="F22" s="27">
        <f t="shared" si="0"/>
        <v>0.92</v>
      </c>
      <c r="G22" s="26"/>
    </row>
    <row r="23" spans="1:7" ht="30" customHeight="1">
      <c r="A23" s="6">
        <f>A22+1</f>
        <v>17</v>
      </c>
      <c r="B23" s="6" t="s">
        <v>50</v>
      </c>
      <c r="C23" s="6" t="s">
        <v>1</v>
      </c>
      <c r="D23" s="36">
        <v>15</v>
      </c>
      <c r="E23" s="40">
        <v>394</v>
      </c>
      <c r="F23" s="27">
        <f t="shared" si="0"/>
        <v>5.91</v>
      </c>
      <c r="G23" s="26"/>
    </row>
    <row r="24" spans="1:7" ht="31.5">
      <c r="A24" s="6"/>
      <c r="B24" s="22" t="s">
        <v>97</v>
      </c>
      <c r="C24" s="6"/>
      <c r="D24" s="36"/>
      <c r="E24" s="6"/>
      <c r="F24" s="27">
        <f t="shared" si="0"/>
        <v>0</v>
      </c>
      <c r="G24" s="26"/>
    </row>
    <row r="25" spans="1:7" ht="15.75">
      <c r="A25" s="6">
        <f>SUM(A23)+1</f>
        <v>18</v>
      </c>
      <c r="B25" s="6" t="s">
        <v>51</v>
      </c>
      <c r="C25" s="6" t="s">
        <v>1</v>
      </c>
      <c r="D25" s="36">
        <v>80</v>
      </c>
      <c r="E25" s="6">
        <v>299.67</v>
      </c>
      <c r="F25" s="27">
        <f t="shared" si="0"/>
        <v>23.9736</v>
      </c>
      <c r="G25" s="26"/>
    </row>
    <row r="26" spans="1:7" ht="15.75">
      <c r="A26" s="6">
        <f>A25+1</f>
        <v>19</v>
      </c>
      <c r="B26" s="6" t="s">
        <v>18</v>
      </c>
      <c r="C26" s="6" t="s">
        <v>1</v>
      </c>
      <c r="D26" s="36">
        <v>25</v>
      </c>
      <c r="E26" s="40">
        <v>318.33</v>
      </c>
      <c r="F26" s="27">
        <f t="shared" si="0"/>
        <v>7.95825</v>
      </c>
      <c r="G26" s="26"/>
    </row>
    <row r="27" spans="1:7" ht="15.75">
      <c r="A27" s="6">
        <f>A26+1</f>
        <v>20</v>
      </c>
      <c r="B27" s="6" t="s">
        <v>70</v>
      </c>
      <c r="C27" s="6" t="s">
        <v>1</v>
      </c>
      <c r="D27" s="36">
        <v>45</v>
      </c>
      <c r="E27" s="40">
        <v>167</v>
      </c>
      <c r="F27" s="27">
        <f t="shared" si="0"/>
        <v>7.515</v>
      </c>
      <c r="G27" s="26"/>
    </row>
    <row r="28" spans="1:7" ht="31.5">
      <c r="A28" s="6">
        <f>A27+1</f>
        <v>21</v>
      </c>
      <c r="B28" s="6" t="s">
        <v>105</v>
      </c>
      <c r="C28" s="6" t="s">
        <v>1</v>
      </c>
      <c r="D28" s="36">
        <v>58</v>
      </c>
      <c r="E28" s="40">
        <v>215</v>
      </c>
      <c r="F28" s="27">
        <f t="shared" si="0"/>
        <v>12.47</v>
      </c>
      <c r="G28" s="26"/>
    </row>
    <row r="29" spans="1:7" ht="15.75">
      <c r="A29" s="6">
        <f>A28+1</f>
        <v>22</v>
      </c>
      <c r="B29" s="6" t="s">
        <v>10</v>
      </c>
      <c r="C29" s="6" t="s">
        <v>11</v>
      </c>
      <c r="D29" s="36">
        <v>0.57</v>
      </c>
      <c r="E29" s="40">
        <v>7.33</v>
      </c>
      <c r="F29" s="27">
        <f>D29*E29</f>
        <v>4.1781</v>
      </c>
      <c r="G29" s="26"/>
    </row>
    <row r="30" spans="1:7" ht="15.75">
      <c r="A30" s="6"/>
      <c r="B30" s="22" t="s">
        <v>87</v>
      </c>
      <c r="C30" s="6"/>
      <c r="D30" s="36"/>
      <c r="E30" s="40"/>
      <c r="F30" s="27">
        <f t="shared" si="0"/>
        <v>0</v>
      </c>
      <c r="G30" s="26"/>
    </row>
    <row r="31" spans="1:7" ht="15.75">
      <c r="A31" s="6">
        <f>A29+1</f>
        <v>23</v>
      </c>
      <c r="B31" s="6" t="s">
        <v>8</v>
      </c>
      <c r="C31" s="6" t="s">
        <v>1</v>
      </c>
      <c r="D31" s="36">
        <v>20</v>
      </c>
      <c r="E31" s="40">
        <v>187</v>
      </c>
      <c r="F31" s="27">
        <f t="shared" si="0"/>
        <v>3.74</v>
      </c>
      <c r="G31" s="26"/>
    </row>
    <row r="32" spans="1:7" ht="15.75">
      <c r="A32" s="6">
        <f>A31+1</f>
        <v>24</v>
      </c>
      <c r="B32" s="6" t="s">
        <v>9</v>
      </c>
      <c r="C32" s="6" t="s">
        <v>1</v>
      </c>
      <c r="D32" s="36">
        <v>30</v>
      </c>
      <c r="E32" s="40">
        <v>93.33</v>
      </c>
      <c r="F32" s="27">
        <f t="shared" si="0"/>
        <v>2.7999</v>
      </c>
      <c r="G32" s="26"/>
    </row>
    <row r="33" spans="1:7" ht="31.5">
      <c r="A33" s="6"/>
      <c r="B33" s="22" t="s">
        <v>98</v>
      </c>
      <c r="C33" s="6"/>
      <c r="D33" s="36"/>
      <c r="E33" s="40"/>
      <c r="F33" s="27">
        <f t="shared" si="0"/>
        <v>0</v>
      </c>
      <c r="G33" s="26"/>
    </row>
    <row r="34" spans="1:7" ht="15.75">
      <c r="A34" s="6">
        <f>SUM(A32)+1</f>
        <v>25</v>
      </c>
      <c r="B34" s="6" t="s">
        <v>2</v>
      </c>
      <c r="C34" s="6" t="s">
        <v>1</v>
      </c>
      <c r="D34" s="36">
        <v>57</v>
      </c>
      <c r="E34" s="40">
        <v>63.67</v>
      </c>
      <c r="F34" s="27">
        <f t="shared" si="0"/>
        <v>3.6291900000000004</v>
      </c>
      <c r="G34" s="26"/>
    </row>
    <row r="35" spans="1:7" ht="15.75">
      <c r="A35" s="6">
        <f>A34+1</f>
        <v>26</v>
      </c>
      <c r="B35" s="6" t="s">
        <v>106</v>
      </c>
      <c r="C35" s="6" t="s">
        <v>1</v>
      </c>
      <c r="D35" s="36">
        <v>10</v>
      </c>
      <c r="E35" s="46">
        <v>95.33</v>
      </c>
      <c r="F35" s="27">
        <f t="shared" si="0"/>
        <v>0.9533</v>
      </c>
      <c r="G35" s="26"/>
    </row>
    <row r="36" spans="1:7" ht="31.5">
      <c r="A36" s="6">
        <f aca="true" t="shared" si="1" ref="A36:A44">A35+1</f>
        <v>27</v>
      </c>
      <c r="B36" s="6" t="s">
        <v>107</v>
      </c>
      <c r="C36" s="6" t="s">
        <v>1</v>
      </c>
      <c r="D36" s="36">
        <v>5</v>
      </c>
      <c r="E36" s="46">
        <v>164.33</v>
      </c>
      <c r="F36" s="27">
        <f t="shared" si="0"/>
        <v>0.8216500000000001</v>
      </c>
      <c r="G36" s="26"/>
    </row>
    <row r="37" spans="1:7" ht="15.75">
      <c r="A37" s="6">
        <f t="shared" si="1"/>
        <v>28</v>
      </c>
      <c r="B37" s="6" t="s">
        <v>71</v>
      </c>
      <c r="C37" s="6" t="s">
        <v>1</v>
      </c>
      <c r="D37" s="36">
        <v>1</v>
      </c>
      <c r="E37" s="46">
        <v>401.67</v>
      </c>
      <c r="F37" s="27">
        <f t="shared" si="0"/>
        <v>0.40167</v>
      </c>
      <c r="G37" s="26"/>
    </row>
    <row r="38" spans="1:7" ht="31.5">
      <c r="A38" s="6">
        <f t="shared" si="1"/>
        <v>29</v>
      </c>
      <c r="B38" s="6" t="s">
        <v>52</v>
      </c>
      <c r="C38" s="6" t="s">
        <v>1</v>
      </c>
      <c r="D38" s="36">
        <v>1.5</v>
      </c>
      <c r="E38" s="47">
        <v>407.5</v>
      </c>
      <c r="F38" s="27">
        <f t="shared" si="0"/>
        <v>0.61125</v>
      </c>
      <c r="G38" s="26"/>
    </row>
    <row r="39" spans="1:7" ht="15.75">
      <c r="A39" s="6">
        <f t="shared" si="1"/>
        <v>30</v>
      </c>
      <c r="B39" s="6" t="s">
        <v>53</v>
      </c>
      <c r="C39" s="6" t="s">
        <v>1</v>
      </c>
      <c r="D39" s="36">
        <v>2.5</v>
      </c>
      <c r="E39" s="46">
        <v>121.33</v>
      </c>
      <c r="F39" s="27">
        <f t="shared" si="0"/>
        <v>0.303325</v>
      </c>
      <c r="G39" s="26"/>
    </row>
    <row r="40" spans="1:7" ht="15.75">
      <c r="A40" s="6">
        <f t="shared" si="1"/>
        <v>31</v>
      </c>
      <c r="B40" s="6" t="s">
        <v>54</v>
      </c>
      <c r="C40" s="6"/>
      <c r="D40" s="36">
        <v>1</v>
      </c>
      <c r="E40" s="46">
        <v>30</v>
      </c>
      <c r="F40" s="27">
        <f t="shared" si="0"/>
        <v>0.03</v>
      </c>
      <c r="G40" s="26"/>
    </row>
    <row r="41" spans="1:7" ht="15.75">
      <c r="A41" s="6">
        <f t="shared" si="1"/>
        <v>32</v>
      </c>
      <c r="B41" s="6" t="s">
        <v>55</v>
      </c>
      <c r="C41" s="6" t="s">
        <v>1</v>
      </c>
      <c r="D41" s="36">
        <v>2</v>
      </c>
      <c r="E41" s="46">
        <v>481</v>
      </c>
      <c r="F41" s="27">
        <f t="shared" si="0"/>
        <v>0.962</v>
      </c>
      <c r="G41" s="26"/>
    </row>
    <row r="42" spans="1:7" ht="15.75">
      <c r="A42" s="6">
        <f t="shared" si="1"/>
        <v>33</v>
      </c>
      <c r="B42" s="6" t="s">
        <v>12</v>
      </c>
      <c r="C42" s="6" t="s">
        <v>1</v>
      </c>
      <c r="D42" s="36">
        <v>1</v>
      </c>
      <c r="E42" s="46">
        <v>842.33</v>
      </c>
      <c r="F42" s="27">
        <f t="shared" si="0"/>
        <v>0.84233</v>
      </c>
      <c r="G42" s="26"/>
    </row>
    <row r="43" spans="1:7" ht="15.75">
      <c r="A43" s="6">
        <f t="shared" si="1"/>
        <v>34</v>
      </c>
      <c r="B43" s="6" t="s">
        <v>13</v>
      </c>
      <c r="C43" s="6" t="s">
        <v>1</v>
      </c>
      <c r="D43" s="20">
        <v>7</v>
      </c>
      <c r="E43" s="40">
        <v>22</v>
      </c>
      <c r="F43" s="27">
        <f t="shared" si="0"/>
        <v>0.154</v>
      </c>
      <c r="G43" s="26"/>
    </row>
    <row r="44" spans="1:7" ht="15.75">
      <c r="A44" s="6">
        <f t="shared" si="1"/>
        <v>35</v>
      </c>
      <c r="B44" s="4" t="s">
        <v>108</v>
      </c>
      <c r="C44" s="6" t="s">
        <v>1</v>
      </c>
      <c r="D44" s="28">
        <v>0.08</v>
      </c>
      <c r="E44" s="39">
        <v>0.9</v>
      </c>
      <c r="F44" s="27">
        <f>D44/E44</f>
        <v>0.08888888888888889</v>
      </c>
      <c r="G44" s="26"/>
    </row>
    <row r="45" spans="1:12" ht="15.75">
      <c r="A45" s="6"/>
      <c r="B45" s="30"/>
      <c r="C45" s="28"/>
      <c r="D45" s="28"/>
      <c r="E45" s="39"/>
      <c r="F45" s="29"/>
      <c r="G45" s="26"/>
      <c r="L45" s="45"/>
    </row>
    <row r="46" spans="1:12" ht="15.75">
      <c r="A46" s="6"/>
      <c r="B46" s="6" t="s">
        <v>20</v>
      </c>
      <c r="C46" s="20"/>
      <c r="D46" s="20"/>
      <c r="E46" s="27"/>
      <c r="F46" s="35">
        <f>SUM(F3:F44)</f>
        <v>185.16553388888892</v>
      </c>
      <c r="G46" s="26"/>
      <c r="L46">
        <f>L45*1.05</f>
        <v>0</v>
      </c>
    </row>
    <row r="47" spans="1:7" ht="15.75">
      <c r="A47" s="6"/>
      <c r="B47" s="6" t="s">
        <v>109</v>
      </c>
      <c r="C47" s="20"/>
      <c r="D47" s="20"/>
      <c r="E47" s="27"/>
      <c r="F47" s="35">
        <f>F46*1.045</f>
        <v>193.4979829138889</v>
      </c>
      <c r="G47" s="26"/>
    </row>
    <row r="48" spans="1:7" ht="15.75">
      <c r="A48" s="6"/>
      <c r="B48" s="4" t="s">
        <v>21</v>
      </c>
      <c r="C48" s="20"/>
      <c r="D48" s="6"/>
      <c r="E48" s="40"/>
      <c r="F48" s="23">
        <v>141</v>
      </c>
      <c r="G48" s="26"/>
    </row>
    <row r="49" spans="1:7" ht="15.75">
      <c r="A49" s="6"/>
      <c r="B49" s="4" t="s">
        <v>22</v>
      </c>
      <c r="C49" s="20"/>
      <c r="D49" s="6"/>
      <c r="E49" s="40"/>
      <c r="F49" s="23">
        <f>25*365+30*365+30*365+50*365+20*24*12+18*24*12+28*24*12+15*24*12+20*24*12+30*24*12</f>
        <v>87003</v>
      </c>
      <c r="G49" s="26"/>
    </row>
    <row r="50" spans="1:7" ht="22.5" customHeight="1">
      <c r="A50" s="6"/>
      <c r="B50" s="4" t="s">
        <v>23</v>
      </c>
      <c r="C50" s="20"/>
      <c r="D50" s="6"/>
      <c r="E50" s="6"/>
      <c r="F50" s="43">
        <f>F46*F49/1000</f>
        <v>16109.956944935004</v>
      </c>
      <c r="G50" s="26"/>
    </row>
    <row r="51" spans="1:7" ht="31.5">
      <c r="A51" s="41"/>
      <c r="B51" s="41" t="s">
        <v>120</v>
      </c>
      <c r="C51" s="41"/>
      <c r="D51" s="41"/>
      <c r="E51" s="41"/>
      <c r="F51" s="44">
        <f>F50*1.045</f>
        <v>16834.905007457077</v>
      </c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5.75">
      <c r="A103" s="31"/>
      <c r="B103" s="31"/>
      <c r="C103" s="31"/>
      <c r="D103" s="31"/>
      <c r="E103" s="31"/>
      <c r="F103" s="31"/>
      <c r="G103" s="26"/>
    </row>
    <row r="104" spans="1:7" ht="15.75">
      <c r="A104" s="31"/>
      <c r="B104" s="31"/>
      <c r="C104" s="31"/>
      <c r="D104" s="31"/>
      <c r="E104" s="31"/>
      <c r="F104" s="31"/>
      <c r="G104" s="26"/>
    </row>
    <row r="105" spans="1:7" ht="15.75">
      <c r="A105" s="31"/>
      <c r="B105" s="31"/>
      <c r="C105" s="31"/>
      <c r="D105" s="31"/>
      <c r="E105" s="31"/>
      <c r="F105" s="31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</sheetData>
  <sheetProtection/>
  <mergeCells count="1">
    <mergeCell ref="A1:F1"/>
  </mergeCells>
  <printOptions horizontalCentered="1"/>
  <pageMargins left="0.1968503937007874" right="0.3149606299212598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L177"/>
  <sheetViews>
    <sheetView view="pageBreakPreview" zoomScaleNormal="95" zoomScaleSheetLayoutView="100" zoomScalePageLayoutView="0" workbookViewId="0" topLeftCell="A19">
      <selection activeCell="I49" sqref="I49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42" customHeight="1">
      <c r="A1" s="78" t="s">
        <v>123</v>
      </c>
      <c r="B1" s="78"/>
      <c r="C1" s="78"/>
      <c r="D1" s="78"/>
      <c r="E1" s="78"/>
      <c r="F1" s="78"/>
    </row>
    <row r="2" spans="1:7" s="1" customFormat="1" ht="94.5">
      <c r="A2" s="20" t="s">
        <v>25</v>
      </c>
      <c r="B2" s="20" t="s">
        <v>17</v>
      </c>
      <c r="C2" s="20" t="s">
        <v>0</v>
      </c>
      <c r="D2" s="20" t="s">
        <v>16</v>
      </c>
      <c r="E2" s="20" t="s">
        <v>124</v>
      </c>
      <c r="F2" s="20" t="s">
        <v>15</v>
      </c>
      <c r="G2" s="25"/>
    </row>
    <row r="3" spans="1:7" ht="31.5">
      <c r="A3" s="20"/>
      <c r="B3" s="22" t="s">
        <v>102</v>
      </c>
      <c r="C3" s="20"/>
      <c r="D3" s="20"/>
      <c r="E3" s="20"/>
      <c r="F3" s="27"/>
      <c r="G3" s="26"/>
    </row>
    <row r="4" spans="1:7" ht="15.75">
      <c r="A4" s="6">
        <v>1</v>
      </c>
      <c r="B4" s="6" t="s">
        <v>29</v>
      </c>
      <c r="C4" s="6" t="s">
        <v>1</v>
      </c>
      <c r="D4" s="36">
        <v>150</v>
      </c>
      <c r="E4" s="27">
        <v>34.48</v>
      </c>
      <c r="F4" s="27">
        <f aca="true" t="shared" si="0" ref="F4:F41">D4/1000*E4</f>
        <v>5.172</v>
      </c>
      <c r="G4" s="26"/>
    </row>
    <row r="5" spans="1:7" ht="15.75">
      <c r="A5" s="6">
        <f>A4+1</f>
        <v>2</v>
      </c>
      <c r="B5" s="6" t="s">
        <v>32</v>
      </c>
      <c r="C5" s="6" t="s">
        <v>1</v>
      </c>
      <c r="D5" s="36">
        <v>15</v>
      </c>
      <c r="E5" s="40">
        <v>34.67</v>
      </c>
      <c r="F5" s="27">
        <f t="shared" si="0"/>
        <v>0.52005</v>
      </c>
      <c r="G5" s="26"/>
    </row>
    <row r="6" spans="1:7" ht="15.75">
      <c r="A6" s="6">
        <f>A5+1</f>
        <v>3</v>
      </c>
      <c r="B6" s="6" t="s">
        <v>31</v>
      </c>
      <c r="C6" s="6" t="s">
        <v>1</v>
      </c>
      <c r="D6" s="36">
        <v>45</v>
      </c>
      <c r="E6" s="46">
        <v>46.33</v>
      </c>
      <c r="F6" s="27">
        <f t="shared" si="0"/>
        <v>2.08485</v>
      </c>
      <c r="G6" s="26"/>
    </row>
    <row r="7" spans="1:7" ht="15.75">
      <c r="A7" s="6">
        <f>A6+1</f>
        <v>4</v>
      </c>
      <c r="B7" s="6" t="s">
        <v>103</v>
      </c>
      <c r="C7" s="6" t="s">
        <v>1</v>
      </c>
      <c r="D7" s="36">
        <v>15</v>
      </c>
      <c r="E7" s="40">
        <v>39.33</v>
      </c>
      <c r="F7" s="27">
        <f t="shared" si="0"/>
        <v>0.58995</v>
      </c>
      <c r="G7" s="26"/>
    </row>
    <row r="8" spans="1:7" ht="15.75">
      <c r="A8" s="6"/>
      <c r="B8" s="22" t="s">
        <v>89</v>
      </c>
      <c r="C8" s="6"/>
      <c r="D8" s="36"/>
      <c r="E8" s="40"/>
      <c r="F8" s="27">
        <f t="shared" si="0"/>
        <v>0</v>
      </c>
      <c r="G8" s="26"/>
    </row>
    <row r="9" spans="1:7" ht="15.75">
      <c r="A9" s="6">
        <f>A7+1</f>
        <v>5</v>
      </c>
      <c r="B9" s="6" t="s">
        <v>3</v>
      </c>
      <c r="C9" s="6" t="s">
        <v>1</v>
      </c>
      <c r="D9" s="36">
        <v>135</v>
      </c>
      <c r="E9" s="40">
        <v>32</v>
      </c>
      <c r="F9" s="27">
        <f t="shared" si="0"/>
        <v>4.32</v>
      </c>
      <c r="G9" s="26"/>
    </row>
    <row r="10" spans="1:7" ht="15.75">
      <c r="A10" s="6">
        <f>A9+1</f>
        <v>6</v>
      </c>
      <c r="B10" s="6" t="s">
        <v>26</v>
      </c>
      <c r="C10" s="6" t="s">
        <v>1</v>
      </c>
      <c r="D10" s="36">
        <v>70</v>
      </c>
      <c r="E10" s="40">
        <v>29</v>
      </c>
      <c r="F10" s="27">
        <f t="shared" si="0"/>
        <v>2.0300000000000002</v>
      </c>
      <c r="G10" s="26"/>
    </row>
    <row r="11" spans="1:7" ht="63">
      <c r="A11" s="6">
        <f>A10+1</f>
        <v>7</v>
      </c>
      <c r="B11" s="6" t="s">
        <v>104</v>
      </c>
      <c r="C11" s="6" t="s">
        <v>1</v>
      </c>
      <c r="D11" s="36">
        <v>120</v>
      </c>
      <c r="E11" s="40">
        <v>83.33</v>
      </c>
      <c r="F11" s="27">
        <f t="shared" si="0"/>
        <v>9.9996</v>
      </c>
      <c r="G11" s="26"/>
    </row>
    <row r="12" spans="1:7" ht="15.75">
      <c r="A12" s="6">
        <f>A11+1</f>
        <v>8</v>
      </c>
      <c r="B12" s="6" t="s">
        <v>44</v>
      </c>
      <c r="C12" s="6" t="s">
        <v>1</v>
      </c>
      <c r="D12" s="36">
        <v>3</v>
      </c>
      <c r="E12" s="40">
        <v>91.67</v>
      </c>
      <c r="F12" s="27">
        <f t="shared" si="0"/>
        <v>0.27501000000000003</v>
      </c>
      <c r="G12" s="26"/>
    </row>
    <row r="13" spans="1:7" ht="15.75">
      <c r="A13" s="6"/>
      <c r="B13" s="68" t="s">
        <v>84</v>
      </c>
      <c r="C13" s="6"/>
      <c r="D13" s="36"/>
      <c r="E13" s="40"/>
      <c r="F13" s="27"/>
      <c r="G13" s="26"/>
    </row>
    <row r="14" spans="1:7" ht="31.5">
      <c r="A14" s="6">
        <f>SUM(A12)+1</f>
        <v>9</v>
      </c>
      <c r="B14" s="6" t="s">
        <v>45</v>
      </c>
      <c r="C14" s="6" t="s">
        <v>1</v>
      </c>
      <c r="D14" s="36">
        <v>50</v>
      </c>
      <c r="E14" s="40">
        <v>134.33</v>
      </c>
      <c r="F14" s="27">
        <f t="shared" si="0"/>
        <v>6.716500000000001</v>
      </c>
      <c r="G14" s="26"/>
    </row>
    <row r="15" spans="1:7" ht="15.75">
      <c r="A15" s="6">
        <f>A14+1</f>
        <v>10</v>
      </c>
      <c r="B15" s="6" t="s">
        <v>47</v>
      </c>
      <c r="C15" s="6" t="s">
        <v>1</v>
      </c>
      <c r="D15" s="36">
        <v>8</v>
      </c>
      <c r="E15" s="40">
        <v>376</v>
      </c>
      <c r="F15" s="27">
        <f t="shared" si="0"/>
        <v>3.008</v>
      </c>
      <c r="G15" s="26"/>
    </row>
    <row r="16" spans="1:7" ht="15.75">
      <c r="A16" s="6">
        <f>A15+1</f>
        <v>11</v>
      </c>
      <c r="B16" s="6" t="s">
        <v>46</v>
      </c>
      <c r="C16" s="6" t="s">
        <v>1</v>
      </c>
      <c r="D16" s="36">
        <v>40</v>
      </c>
      <c r="E16" s="40">
        <v>73.33</v>
      </c>
      <c r="F16" s="27">
        <f t="shared" si="0"/>
        <v>2.9332</v>
      </c>
      <c r="G16" s="26"/>
    </row>
    <row r="17" spans="1:7" ht="15.75">
      <c r="A17" s="6"/>
      <c r="B17" s="22" t="s">
        <v>85</v>
      </c>
      <c r="C17" s="6"/>
      <c r="D17" s="36"/>
      <c r="E17" s="40"/>
      <c r="F17" s="27"/>
      <c r="G17" s="26"/>
    </row>
    <row r="18" spans="1:7" ht="15.75">
      <c r="A18" s="6">
        <f>A16+1</f>
        <v>12</v>
      </c>
      <c r="B18" s="6" t="s">
        <v>27</v>
      </c>
      <c r="C18" s="6" t="s">
        <v>1</v>
      </c>
      <c r="D18" s="36">
        <v>60</v>
      </c>
      <c r="E18" s="40">
        <v>43.33</v>
      </c>
      <c r="F18" s="27">
        <f t="shared" si="0"/>
        <v>2.5997999999999997</v>
      </c>
      <c r="G18" s="26"/>
    </row>
    <row r="19" spans="1:7" ht="15.75">
      <c r="A19" s="6">
        <f>A18+1</f>
        <v>13</v>
      </c>
      <c r="B19" s="6" t="s">
        <v>48</v>
      </c>
      <c r="C19" s="6" t="s">
        <v>1</v>
      </c>
      <c r="D19" s="36">
        <v>20</v>
      </c>
      <c r="E19" s="40">
        <v>46</v>
      </c>
      <c r="F19" s="27">
        <f t="shared" si="0"/>
        <v>0.92</v>
      </c>
      <c r="G19" s="26"/>
    </row>
    <row r="20" spans="1:7" ht="15.75">
      <c r="A20" s="6">
        <f>A19+1</f>
        <v>14</v>
      </c>
      <c r="B20" s="6" t="s">
        <v>49</v>
      </c>
      <c r="C20" s="6" t="s">
        <v>1</v>
      </c>
      <c r="D20" s="36">
        <v>15</v>
      </c>
      <c r="E20" s="40">
        <v>214</v>
      </c>
      <c r="F20" s="27">
        <f t="shared" si="0"/>
        <v>3.21</v>
      </c>
      <c r="G20" s="26"/>
    </row>
    <row r="21" spans="1:7" ht="15.75">
      <c r="A21" s="6">
        <f>A20+1</f>
        <v>15</v>
      </c>
      <c r="B21" s="6" t="s">
        <v>6</v>
      </c>
      <c r="C21" s="6" t="s">
        <v>1</v>
      </c>
      <c r="D21" s="36">
        <v>15</v>
      </c>
      <c r="E21" s="40">
        <v>92</v>
      </c>
      <c r="F21" s="27">
        <f t="shared" si="0"/>
        <v>1.38</v>
      </c>
      <c r="G21" s="26"/>
    </row>
    <row r="22" spans="1:7" ht="15.75">
      <c r="A22" s="6">
        <f>A21+1</f>
        <v>16</v>
      </c>
      <c r="B22" s="6" t="s">
        <v>50</v>
      </c>
      <c r="C22" s="6" t="s">
        <v>1</v>
      </c>
      <c r="D22" s="36">
        <v>5</v>
      </c>
      <c r="E22" s="40">
        <v>394</v>
      </c>
      <c r="F22" s="27">
        <f t="shared" si="0"/>
        <v>1.97</v>
      </c>
      <c r="G22" s="26"/>
    </row>
    <row r="23" spans="1:7" ht="31.5">
      <c r="A23" s="6"/>
      <c r="B23" s="22" t="s">
        <v>97</v>
      </c>
      <c r="C23" s="6"/>
      <c r="D23" s="36"/>
      <c r="E23" s="40"/>
      <c r="F23" s="27"/>
      <c r="G23" s="26"/>
    </row>
    <row r="24" spans="1:7" ht="15.75">
      <c r="A24" s="6">
        <f>SUM(A22)+1</f>
        <v>17</v>
      </c>
      <c r="B24" s="6" t="s">
        <v>51</v>
      </c>
      <c r="C24" s="6" t="s">
        <v>1</v>
      </c>
      <c r="D24" s="36">
        <v>75</v>
      </c>
      <c r="E24" s="40">
        <v>299.67</v>
      </c>
      <c r="F24" s="27">
        <f t="shared" si="0"/>
        <v>22.47525</v>
      </c>
      <c r="G24" s="26"/>
    </row>
    <row r="25" spans="1:7" ht="15.75">
      <c r="A25" s="6">
        <f>A24+1</f>
        <v>18</v>
      </c>
      <c r="B25" s="6" t="s">
        <v>18</v>
      </c>
      <c r="C25" s="6" t="s">
        <v>1</v>
      </c>
      <c r="D25" s="36">
        <v>10</v>
      </c>
      <c r="E25" s="40">
        <v>318.33</v>
      </c>
      <c r="F25" s="27">
        <f t="shared" si="0"/>
        <v>3.1833</v>
      </c>
      <c r="G25" s="26"/>
    </row>
    <row r="26" spans="1:7" ht="15.75">
      <c r="A26" s="6">
        <f>A25+1</f>
        <v>19</v>
      </c>
      <c r="B26" s="6" t="s">
        <v>70</v>
      </c>
      <c r="C26" s="6" t="s">
        <v>1</v>
      </c>
      <c r="D26" s="36">
        <v>25</v>
      </c>
      <c r="E26" s="40">
        <v>167</v>
      </c>
      <c r="F26" s="27">
        <f t="shared" si="0"/>
        <v>4.175</v>
      </c>
      <c r="G26" s="26"/>
    </row>
    <row r="27" spans="1:7" ht="15.75">
      <c r="A27" s="6">
        <f>A26+1</f>
        <v>20</v>
      </c>
      <c r="B27" s="6" t="s">
        <v>105</v>
      </c>
      <c r="C27" s="6" t="s">
        <v>1</v>
      </c>
      <c r="D27" s="36">
        <v>40</v>
      </c>
      <c r="E27" s="40">
        <v>215</v>
      </c>
      <c r="F27" s="27">
        <f t="shared" si="0"/>
        <v>8.6</v>
      </c>
      <c r="G27" s="26"/>
    </row>
    <row r="28" spans="1:7" ht="18" customHeight="1">
      <c r="A28" s="6">
        <f>A27+1</f>
        <v>21</v>
      </c>
      <c r="B28" s="6" t="s">
        <v>10</v>
      </c>
      <c r="C28" s="6" t="s">
        <v>11</v>
      </c>
      <c r="D28" s="36">
        <v>0.3</v>
      </c>
      <c r="E28" s="40">
        <v>7.33</v>
      </c>
      <c r="F28" s="27">
        <f>D28*E28</f>
        <v>2.199</v>
      </c>
      <c r="G28" s="26"/>
    </row>
    <row r="29" spans="1:7" ht="15.75">
      <c r="A29" s="6"/>
      <c r="B29" s="22" t="s">
        <v>87</v>
      </c>
      <c r="C29" s="6"/>
      <c r="D29" s="36"/>
      <c r="E29" s="40"/>
      <c r="F29" s="27"/>
      <c r="G29" s="26"/>
    </row>
    <row r="30" spans="1:7" ht="15.75">
      <c r="A30" s="6">
        <f>A28+1</f>
        <v>22</v>
      </c>
      <c r="B30" s="6" t="s">
        <v>8</v>
      </c>
      <c r="C30" s="6" t="s">
        <v>1</v>
      </c>
      <c r="D30" s="36">
        <v>15</v>
      </c>
      <c r="E30" s="40">
        <v>187</v>
      </c>
      <c r="F30" s="27">
        <f t="shared" si="0"/>
        <v>2.8049999999999997</v>
      </c>
      <c r="G30" s="26"/>
    </row>
    <row r="31" spans="1:7" ht="15.75">
      <c r="A31" s="6">
        <f>A30+1</f>
        <v>23</v>
      </c>
      <c r="B31" s="6" t="s">
        <v>9</v>
      </c>
      <c r="C31" s="6" t="s">
        <v>1</v>
      </c>
      <c r="D31" s="36">
        <v>10</v>
      </c>
      <c r="E31" s="40">
        <v>93.33</v>
      </c>
      <c r="F31" s="27">
        <f t="shared" si="0"/>
        <v>0.9333</v>
      </c>
      <c r="G31" s="26"/>
    </row>
    <row r="32" spans="1:7" ht="31.5">
      <c r="A32" s="6"/>
      <c r="B32" s="22" t="s">
        <v>98</v>
      </c>
      <c r="C32" s="6"/>
      <c r="D32" s="36"/>
      <c r="E32" s="40"/>
      <c r="F32" s="27"/>
      <c r="G32" s="26"/>
    </row>
    <row r="33" spans="1:7" ht="15.75">
      <c r="A33" s="6">
        <f>SUM(A31)+1</f>
        <v>24</v>
      </c>
      <c r="B33" s="6" t="s">
        <v>2</v>
      </c>
      <c r="C33" s="6" t="s">
        <v>1</v>
      </c>
      <c r="D33" s="36">
        <v>18</v>
      </c>
      <c r="E33" s="40">
        <v>63.67</v>
      </c>
      <c r="F33" s="27">
        <f t="shared" si="0"/>
        <v>1.1460599999999999</v>
      </c>
      <c r="G33" s="26"/>
    </row>
    <row r="34" spans="1:7" ht="31.5">
      <c r="A34" s="6">
        <v>25</v>
      </c>
      <c r="B34" s="6" t="s">
        <v>107</v>
      </c>
      <c r="C34" s="6" t="s">
        <v>1</v>
      </c>
      <c r="D34" s="36">
        <v>7</v>
      </c>
      <c r="E34" s="46">
        <v>164.33</v>
      </c>
      <c r="F34" s="27">
        <f t="shared" si="0"/>
        <v>1.1503100000000002</v>
      </c>
      <c r="G34" s="26"/>
    </row>
    <row r="35" spans="1:7" ht="15.75">
      <c r="A35" s="6">
        <v>26</v>
      </c>
      <c r="B35" s="6" t="s">
        <v>71</v>
      </c>
      <c r="C35" s="6" t="s">
        <v>1</v>
      </c>
      <c r="D35" s="36">
        <v>0.3</v>
      </c>
      <c r="E35" s="46">
        <v>401.67</v>
      </c>
      <c r="F35" s="27">
        <f t="shared" si="0"/>
        <v>0.120501</v>
      </c>
      <c r="G35" s="26"/>
    </row>
    <row r="36" spans="1:7" ht="17.25" customHeight="1">
      <c r="A36" s="6">
        <v>27</v>
      </c>
      <c r="B36" s="6" t="s">
        <v>52</v>
      </c>
      <c r="C36" s="6" t="s">
        <v>1</v>
      </c>
      <c r="D36" s="36">
        <v>0.5</v>
      </c>
      <c r="E36" s="47">
        <v>407.5</v>
      </c>
      <c r="F36" s="27">
        <f t="shared" si="0"/>
        <v>0.20375000000000001</v>
      </c>
      <c r="G36" s="26"/>
    </row>
    <row r="37" spans="1:7" ht="15.75">
      <c r="A37" s="6">
        <v>28</v>
      </c>
      <c r="B37" s="6" t="s">
        <v>53</v>
      </c>
      <c r="C37" s="6" t="s">
        <v>1</v>
      </c>
      <c r="D37" s="36">
        <v>2</v>
      </c>
      <c r="E37" s="46">
        <v>121.33</v>
      </c>
      <c r="F37" s="27">
        <f t="shared" si="0"/>
        <v>0.24266000000000001</v>
      </c>
      <c r="G37" s="26"/>
    </row>
    <row r="38" spans="1:7" ht="15.75">
      <c r="A38" s="6">
        <v>29</v>
      </c>
      <c r="B38" s="6" t="s">
        <v>54</v>
      </c>
      <c r="C38" s="6"/>
      <c r="D38" s="36">
        <v>1</v>
      </c>
      <c r="E38" s="46">
        <v>30</v>
      </c>
      <c r="F38" s="27">
        <f t="shared" si="0"/>
        <v>0.03</v>
      </c>
      <c r="G38" s="26"/>
    </row>
    <row r="39" spans="1:7" ht="15.75">
      <c r="A39" s="6">
        <v>30</v>
      </c>
      <c r="B39" s="6" t="s">
        <v>55</v>
      </c>
      <c r="C39" s="6" t="s">
        <v>1</v>
      </c>
      <c r="D39" s="36">
        <v>0.3</v>
      </c>
      <c r="E39" s="46">
        <v>481</v>
      </c>
      <c r="F39" s="27">
        <f t="shared" si="0"/>
        <v>0.14429999999999998</v>
      </c>
      <c r="G39" s="26"/>
    </row>
    <row r="40" spans="1:7" ht="15.75">
      <c r="A40" s="6">
        <v>31</v>
      </c>
      <c r="B40" s="6" t="s">
        <v>12</v>
      </c>
      <c r="C40" s="6" t="s">
        <v>1</v>
      </c>
      <c r="D40" s="36">
        <v>0.3</v>
      </c>
      <c r="E40" s="46">
        <v>842.33</v>
      </c>
      <c r="F40" s="27">
        <f t="shared" si="0"/>
        <v>0.252699</v>
      </c>
      <c r="G40" s="26"/>
    </row>
    <row r="41" spans="1:12" ht="15.75">
      <c r="A41" s="6">
        <v>32</v>
      </c>
      <c r="B41" s="6" t="s">
        <v>13</v>
      </c>
      <c r="C41" s="6" t="s">
        <v>1</v>
      </c>
      <c r="D41" s="20">
        <v>4</v>
      </c>
      <c r="E41" s="40">
        <v>22</v>
      </c>
      <c r="F41" s="27">
        <f t="shared" si="0"/>
        <v>0.088</v>
      </c>
      <c r="G41" s="26"/>
      <c r="L41" s="45"/>
    </row>
    <row r="42" spans="1:12" ht="15.75">
      <c r="A42" s="6"/>
      <c r="B42" s="6"/>
      <c r="C42" s="6"/>
      <c r="D42" s="20"/>
      <c r="E42" s="48"/>
      <c r="F42" s="29"/>
      <c r="G42" s="26"/>
      <c r="L42" s="45"/>
    </row>
    <row r="43" spans="1:12" ht="15.75">
      <c r="A43" s="6"/>
      <c r="B43" s="6" t="s">
        <v>20</v>
      </c>
      <c r="C43" s="20"/>
      <c r="D43" s="20"/>
      <c r="E43" s="27"/>
      <c r="F43" s="35">
        <f>SUM(F4:F41)</f>
        <v>95.47809000000001</v>
      </c>
      <c r="G43" s="26"/>
      <c r="L43">
        <f>L41*1.05</f>
        <v>0</v>
      </c>
    </row>
    <row r="44" spans="1:7" ht="15.75">
      <c r="A44" s="6"/>
      <c r="B44" s="6" t="s">
        <v>109</v>
      </c>
      <c r="C44" s="20"/>
      <c r="D44" s="20"/>
      <c r="E44" s="27"/>
      <c r="F44" s="35">
        <f>F43*1.045</f>
        <v>99.77460405000001</v>
      </c>
      <c r="G44" s="26"/>
    </row>
    <row r="45" spans="1:7" ht="15.75">
      <c r="A45" s="6"/>
      <c r="B45" s="4" t="s">
        <v>21</v>
      </c>
      <c r="C45" s="20"/>
      <c r="D45" s="6"/>
      <c r="E45" s="40"/>
      <c r="F45" s="23">
        <v>50</v>
      </c>
      <c r="G45" s="26"/>
    </row>
    <row r="46" spans="1:7" ht="15.75">
      <c r="A46" s="6"/>
      <c r="B46" s="4" t="s">
        <v>22</v>
      </c>
      <c r="C46" s="20"/>
      <c r="D46" s="6"/>
      <c r="E46" s="40"/>
      <c r="F46" s="23">
        <f>20*24*12+18*16</f>
        <v>6048</v>
      </c>
      <c r="G46" s="26"/>
    </row>
    <row r="47" spans="1:7" ht="22.5" customHeight="1">
      <c r="A47" s="6"/>
      <c r="B47" s="4" t="s">
        <v>23</v>
      </c>
      <c r="C47" s="20"/>
      <c r="D47" s="6"/>
      <c r="E47" s="6"/>
      <c r="F47" s="43">
        <f>F43*F46/1000</f>
        <v>577.45148832</v>
      </c>
      <c r="G47" s="26"/>
    </row>
    <row r="48" spans="1:7" ht="31.5">
      <c r="A48" s="41"/>
      <c r="B48" s="41" t="s">
        <v>120</v>
      </c>
      <c r="C48" s="41"/>
      <c r="D48" s="41"/>
      <c r="E48" s="41"/>
      <c r="F48" s="44">
        <f>F47*1.045</f>
        <v>603.4368052944</v>
      </c>
      <c r="G48" s="26"/>
    </row>
    <row r="49" spans="1:7" ht="15.75">
      <c r="A49" s="31"/>
      <c r="B49" s="31"/>
      <c r="C49" s="31"/>
      <c r="D49" s="31"/>
      <c r="E49" s="31"/>
      <c r="F49" s="31"/>
      <c r="G49" s="26"/>
    </row>
    <row r="50" spans="1:7" ht="15.75">
      <c r="A50" s="31"/>
      <c r="B50" s="31"/>
      <c r="C50" s="31"/>
      <c r="D50" s="31"/>
      <c r="E50" s="31"/>
      <c r="F50" s="31"/>
      <c r="G50" s="26"/>
    </row>
    <row r="51" spans="1:7" ht="15.75">
      <c r="A51" s="31"/>
      <c r="B51" s="31"/>
      <c r="C51" s="31"/>
      <c r="D51" s="31"/>
      <c r="E51" s="31"/>
      <c r="F51" s="31"/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2.75">
      <c r="A103" s="26"/>
      <c r="B103" s="26"/>
      <c r="C103" s="26"/>
      <c r="D103" s="26"/>
      <c r="E103" s="26"/>
      <c r="F103" s="26"/>
      <c r="G103" s="26"/>
    </row>
    <row r="104" spans="1:7" ht="12.75">
      <c r="A104" s="26"/>
      <c r="B104" s="26"/>
      <c r="C104" s="26"/>
      <c r="D104" s="26"/>
      <c r="E104" s="26"/>
      <c r="F104" s="26"/>
      <c r="G104" s="26"/>
    </row>
    <row r="105" spans="1:7" ht="12.75">
      <c r="A105" s="26"/>
      <c r="B105" s="26"/>
      <c r="C105" s="26"/>
      <c r="D105" s="26"/>
      <c r="E105" s="26"/>
      <c r="F105" s="26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</sheetData>
  <sheetProtection/>
  <mergeCells count="1">
    <mergeCell ref="A1:F1"/>
  </mergeCells>
  <printOptions/>
  <pageMargins left="0.3937007874015748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L180"/>
  <sheetViews>
    <sheetView tabSelected="1" view="pageBreakPreview" zoomScaleNormal="95" zoomScaleSheetLayoutView="100" zoomScalePageLayoutView="0" workbookViewId="0" topLeftCell="A1">
      <selection activeCell="I61" sqref="I61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42" customHeight="1">
      <c r="A1" s="78" t="s">
        <v>126</v>
      </c>
      <c r="B1" s="78"/>
      <c r="C1" s="78"/>
      <c r="D1" s="78"/>
      <c r="E1" s="78"/>
      <c r="F1" s="78"/>
    </row>
    <row r="2" spans="1:7" s="1" customFormat="1" ht="94.5">
      <c r="A2" s="20" t="s">
        <v>25</v>
      </c>
      <c r="B2" s="20" t="s">
        <v>17</v>
      </c>
      <c r="C2" s="20" t="s">
        <v>0</v>
      </c>
      <c r="D2" s="20" t="s">
        <v>16</v>
      </c>
      <c r="E2" s="20" t="s">
        <v>110</v>
      </c>
      <c r="F2" s="20" t="s">
        <v>15</v>
      </c>
      <c r="G2" s="25"/>
    </row>
    <row r="3" spans="1:7" ht="31.5">
      <c r="A3" s="20"/>
      <c r="B3" s="22" t="s">
        <v>102</v>
      </c>
      <c r="C3" s="20"/>
      <c r="D3" s="20"/>
      <c r="E3" s="20"/>
      <c r="F3" s="27"/>
      <c r="G3" s="26"/>
    </row>
    <row r="4" spans="1:7" ht="15.75">
      <c r="A4" s="10">
        <v>1</v>
      </c>
      <c r="B4" s="6" t="s">
        <v>30</v>
      </c>
      <c r="C4" s="6" t="s">
        <v>1</v>
      </c>
      <c r="D4" s="36">
        <v>150</v>
      </c>
      <c r="E4" s="40">
        <v>34.48</v>
      </c>
      <c r="F4" s="27">
        <f>D4/1000*E4</f>
        <v>5.172</v>
      </c>
      <c r="G4" s="26"/>
    </row>
    <row r="5" spans="1:7" ht="15.75">
      <c r="A5" s="6">
        <f>A4+1</f>
        <v>2</v>
      </c>
      <c r="B5" s="6" t="s">
        <v>29</v>
      </c>
      <c r="C5" s="6" t="s">
        <v>1</v>
      </c>
      <c r="D5" s="36">
        <v>150</v>
      </c>
      <c r="E5" s="27">
        <v>34.67</v>
      </c>
      <c r="F5" s="27">
        <f>D5/1000*E5</f>
        <v>5.2005</v>
      </c>
      <c r="G5" s="26"/>
    </row>
    <row r="6" spans="1:7" ht="15.75">
      <c r="A6" s="6">
        <f>A5+1</f>
        <v>3</v>
      </c>
      <c r="B6" s="6" t="s">
        <v>32</v>
      </c>
      <c r="C6" s="6" t="s">
        <v>1</v>
      </c>
      <c r="D6" s="36">
        <v>40</v>
      </c>
      <c r="E6" s="40">
        <v>28.33</v>
      </c>
      <c r="F6" s="27">
        <f>D6/1000*E6</f>
        <v>1.1332</v>
      </c>
      <c r="G6" s="26"/>
    </row>
    <row r="7" spans="1:7" ht="15.75">
      <c r="A7" s="6">
        <f>A6+1</f>
        <v>4</v>
      </c>
      <c r="B7" s="6" t="s">
        <v>31</v>
      </c>
      <c r="C7" s="6" t="s">
        <v>1</v>
      </c>
      <c r="D7" s="36">
        <v>70</v>
      </c>
      <c r="E7" s="46">
        <v>46.33</v>
      </c>
      <c r="F7" s="27">
        <f>D7/1000*E7</f>
        <v>3.2431</v>
      </c>
      <c r="G7" s="26"/>
    </row>
    <row r="8" spans="1:7" ht="15.75">
      <c r="A8" s="6">
        <f>A7+1</f>
        <v>5</v>
      </c>
      <c r="B8" s="6" t="s">
        <v>103</v>
      </c>
      <c r="C8" s="6" t="s">
        <v>1</v>
      </c>
      <c r="D8" s="36">
        <v>20</v>
      </c>
      <c r="E8" s="40">
        <v>39.33</v>
      </c>
      <c r="F8" s="27">
        <f>D8/1000*E8</f>
        <v>0.7866</v>
      </c>
      <c r="G8" s="26"/>
    </row>
    <row r="9" spans="1:7" ht="18.75" customHeight="1">
      <c r="A9" s="6"/>
      <c r="B9" s="22" t="s">
        <v>89</v>
      </c>
      <c r="C9" s="6"/>
      <c r="D9" s="36"/>
      <c r="E9" s="40"/>
      <c r="F9" s="27"/>
      <c r="G9" s="26"/>
    </row>
    <row r="10" spans="1:7" ht="15.75">
      <c r="A10" s="6">
        <f>A8+1</f>
        <v>6</v>
      </c>
      <c r="B10" s="6" t="s">
        <v>3</v>
      </c>
      <c r="C10" s="6" t="s">
        <v>1</v>
      </c>
      <c r="D10" s="36">
        <v>300</v>
      </c>
      <c r="E10" s="40">
        <v>32</v>
      </c>
      <c r="F10" s="27">
        <f>D10/1000*E10</f>
        <v>9.6</v>
      </c>
      <c r="G10" s="26"/>
    </row>
    <row r="11" spans="1:7" ht="15.75">
      <c r="A11" s="6">
        <f>A10+1</f>
        <v>7</v>
      </c>
      <c r="B11" s="6" t="s">
        <v>26</v>
      </c>
      <c r="C11" s="6" t="s">
        <v>1</v>
      </c>
      <c r="D11" s="36">
        <v>100</v>
      </c>
      <c r="E11" s="40">
        <v>29</v>
      </c>
      <c r="F11" s="27">
        <f>D11/1000*E11</f>
        <v>2.9000000000000004</v>
      </c>
      <c r="G11" s="26"/>
    </row>
    <row r="12" spans="1:7" ht="63">
      <c r="A12" s="6">
        <f>A11+1</f>
        <v>8</v>
      </c>
      <c r="B12" s="6" t="s">
        <v>104</v>
      </c>
      <c r="C12" s="6" t="s">
        <v>1</v>
      </c>
      <c r="D12" s="36">
        <v>250</v>
      </c>
      <c r="E12" s="40">
        <v>83.33</v>
      </c>
      <c r="F12" s="27">
        <f>D12/1000*E12</f>
        <v>20.8325</v>
      </c>
      <c r="G12" s="26"/>
    </row>
    <row r="13" spans="1:7" ht="15.75">
      <c r="A13" s="6">
        <f>A12+1</f>
        <v>9</v>
      </c>
      <c r="B13" s="6" t="s">
        <v>44</v>
      </c>
      <c r="C13" s="6" t="s">
        <v>1</v>
      </c>
      <c r="D13" s="36">
        <v>4</v>
      </c>
      <c r="E13" s="40">
        <v>91.67</v>
      </c>
      <c r="F13" s="27">
        <f>D13/1000*E13</f>
        <v>0.36668</v>
      </c>
      <c r="G13" s="26"/>
    </row>
    <row r="14" spans="1:7" ht="15.75">
      <c r="A14" s="6"/>
      <c r="B14" s="68" t="s">
        <v>84</v>
      </c>
      <c r="C14" s="6"/>
      <c r="D14" s="36"/>
      <c r="E14" s="40"/>
      <c r="F14" s="27"/>
      <c r="G14" s="26"/>
    </row>
    <row r="15" spans="1:7" ht="31.5">
      <c r="A15" s="6">
        <f>SUM(A13)+1</f>
        <v>10</v>
      </c>
      <c r="B15" s="6" t="s">
        <v>45</v>
      </c>
      <c r="C15" s="6" t="s">
        <v>1</v>
      </c>
      <c r="D15" s="36">
        <v>150</v>
      </c>
      <c r="E15" s="40">
        <v>134.33</v>
      </c>
      <c r="F15" s="27">
        <f>D15/1000*E15</f>
        <v>20.1495</v>
      </c>
      <c r="G15" s="26"/>
    </row>
    <row r="16" spans="1:7" ht="15.75">
      <c r="A16" s="6">
        <f>A15+1</f>
        <v>11</v>
      </c>
      <c r="B16" s="6" t="s">
        <v>47</v>
      </c>
      <c r="C16" s="6" t="s">
        <v>1</v>
      </c>
      <c r="D16" s="36">
        <v>10</v>
      </c>
      <c r="E16" s="40">
        <v>376</v>
      </c>
      <c r="F16" s="27">
        <f>D16/1000*E16</f>
        <v>3.7600000000000002</v>
      </c>
      <c r="G16" s="26"/>
    </row>
    <row r="17" spans="1:7" ht="15.75">
      <c r="A17" s="6">
        <f>A16+1</f>
        <v>12</v>
      </c>
      <c r="B17" s="6" t="s">
        <v>46</v>
      </c>
      <c r="C17" s="6" t="s">
        <v>1</v>
      </c>
      <c r="D17" s="36">
        <v>100</v>
      </c>
      <c r="E17" s="40">
        <v>73.33</v>
      </c>
      <c r="F17" s="27">
        <f>D17/1000*E17</f>
        <v>7.333</v>
      </c>
      <c r="G17" s="26"/>
    </row>
    <row r="18" spans="1:7" ht="15.75">
      <c r="A18" s="6"/>
      <c r="B18" s="22" t="s">
        <v>85</v>
      </c>
      <c r="C18" s="6"/>
      <c r="D18" s="36"/>
      <c r="E18" s="40"/>
      <c r="F18" s="27"/>
      <c r="G18" s="26"/>
    </row>
    <row r="19" spans="1:7" ht="15.75">
      <c r="A19" s="6">
        <f>A17+1</f>
        <v>13</v>
      </c>
      <c r="B19" s="6" t="s">
        <v>27</v>
      </c>
      <c r="C19" s="6" t="s">
        <v>1</v>
      </c>
      <c r="D19" s="36">
        <v>200</v>
      </c>
      <c r="E19" s="40">
        <v>43.33</v>
      </c>
      <c r="F19" s="27">
        <f>D19/1000*E19</f>
        <v>8.666</v>
      </c>
      <c r="G19" s="26"/>
    </row>
    <row r="20" spans="1:7" ht="15.75">
      <c r="A20" s="6">
        <f>A19+1</f>
        <v>14</v>
      </c>
      <c r="B20" s="6" t="s">
        <v>48</v>
      </c>
      <c r="C20" s="6" t="s">
        <v>1</v>
      </c>
      <c r="D20" s="36">
        <v>200</v>
      </c>
      <c r="E20" s="40">
        <v>46</v>
      </c>
      <c r="F20" s="27">
        <f>D20/1000*E20</f>
        <v>9.200000000000001</v>
      </c>
      <c r="G20" s="26"/>
    </row>
    <row r="21" spans="1:7" ht="15.75">
      <c r="A21" s="6">
        <f>A20+1</f>
        <v>15</v>
      </c>
      <c r="B21" s="6" t="s">
        <v>49</v>
      </c>
      <c r="C21" s="6" t="s">
        <v>1</v>
      </c>
      <c r="D21" s="36">
        <v>40</v>
      </c>
      <c r="E21" s="40">
        <v>214</v>
      </c>
      <c r="F21" s="27">
        <f>D21/1000*E21</f>
        <v>8.56</v>
      </c>
      <c r="G21" s="26"/>
    </row>
    <row r="22" spans="1:7" ht="15.75">
      <c r="A22" s="6">
        <f>A21+1</f>
        <v>16</v>
      </c>
      <c r="B22" s="6" t="s">
        <v>6</v>
      </c>
      <c r="C22" s="6" t="s">
        <v>1</v>
      </c>
      <c r="D22" s="36">
        <v>10</v>
      </c>
      <c r="E22" s="40">
        <v>92</v>
      </c>
      <c r="F22" s="27">
        <f>D22/1000*E22</f>
        <v>0.92</v>
      </c>
      <c r="G22" s="26"/>
    </row>
    <row r="23" spans="1:7" ht="30" customHeight="1">
      <c r="A23" s="6">
        <f>A22+1</f>
        <v>17</v>
      </c>
      <c r="B23" s="6" t="s">
        <v>50</v>
      </c>
      <c r="C23" s="6" t="s">
        <v>1</v>
      </c>
      <c r="D23" s="36">
        <v>15</v>
      </c>
      <c r="E23" s="40">
        <v>394</v>
      </c>
      <c r="F23" s="27">
        <f>D23/1000*E23</f>
        <v>5.91</v>
      </c>
      <c r="G23" s="26"/>
    </row>
    <row r="24" spans="1:7" ht="31.5">
      <c r="A24" s="6"/>
      <c r="B24" s="22" t="s">
        <v>97</v>
      </c>
      <c r="C24" s="6"/>
      <c r="D24" s="36"/>
      <c r="E24" s="40"/>
      <c r="F24" s="27"/>
      <c r="G24" s="26"/>
    </row>
    <row r="25" spans="1:7" ht="15.75">
      <c r="A25" s="6">
        <f>SUM(A23)+1</f>
        <v>18</v>
      </c>
      <c r="B25" s="6" t="s">
        <v>51</v>
      </c>
      <c r="C25" s="6" t="s">
        <v>1</v>
      </c>
      <c r="D25" s="36">
        <v>80</v>
      </c>
      <c r="E25" s="40">
        <v>299.67</v>
      </c>
      <c r="F25" s="27">
        <f>D25/1000*E25</f>
        <v>23.9736</v>
      </c>
      <c r="G25" s="26"/>
    </row>
    <row r="26" spans="1:7" ht="15.75">
      <c r="A26" s="6">
        <f>A25+1</f>
        <v>19</v>
      </c>
      <c r="B26" s="6" t="s">
        <v>18</v>
      </c>
      <c r="C26" s="6" t="s">
        <v>1</v>
      </c>
      <c r="D26" s="36">
        <v>25</v>
      </c>
      <c r="E26" s="40">
        <v>318.33</v>
      </c>
      <c r="F26" s="27">
        <f>D26/1000*E26</f>
        <v>7.95825</v>
      </c>
      <c r="G26" s="26"/>
    </row>
    <row r="27" spans="1:7" ht="15.75">
      <c r="A27" s="6">
        <f>A26+1</f>
        <v>20</v>
      </c>
      <c r="B27" s="6" t="s">
        <v>70</v>
      </c>
      <c r="C27" s="6" t="s">
        <v>1</v>
      </c>
      <c r="D27" s="36">
        <v>45</v>
      </c>
      <c r="E27" s="40">
        <v>167</v>
      </c>
      <c r="F27" s="27">
        <f>D27/1000*E27</f>
        <v>7.515</v>
      </c>
      <c r="G27" s="26"/>
    </row>
    <row r="28" spans="1:7" ht="31.5">
      <c r="A28" s="6">
        <f>A27+1</f>
        <v>21</v>
      </c>
      <c r="B28" s="6" t="s">
        <v>105</v>
      </c>
      <c r="C28" s="6" t="s">
        <v>1</v>
      </c>
      <c r="D28" s="36">
        <v>58</v>
      </c>
      <c r="E28" s="40">
        <v>215</v>
      </c>
      <c r="F28" s="27">
        <f>D28/1000*E28</f>
        <v>12.47</v>
      </c>
      <c r="G28" s="26"/>
    </row>
    <row r="29" spans="1:7" ht="15.75">
      <c r="A29" s="6">
        <f>A28+1</f>
        <v>22</v>
      </c>
      <c r="B29" s="6" t="s">
        <v>10</v>
      </c>
      <c r="C29" s="6" t="s">
        <v>11</v>
      </c>
      <c r="D29" s="36">
        <v>0.57</v>
      </c>
      <c r="E29" s="40">
        <v>7.33</v>
      </c>
      <c r="F29" s="27">
        <f>D29*E29</f>
        <v>4.1781</v>
      </c>
      <c r="G29" s="26"/>
    </row>
    <row r="30" spans="1:7" ht="15.75">
      <c r="A30" s="6"/>
      <c r="B30" s="22" t="s">
        <v>87</v>
      </c>
      <c r="C30" s="6"/>
      <c r="D30" s="36"/>
      <c r="E30" s="40"/>
      <c r="F30" s="27"/>
      <c r="G30" s="26"/>
    </row>
    <row r="31" spans="1:7" ht="15.75">
      <c r="A31" s="6">
        <f>A29+1</f>
        <v>23</v>
      </c>
      <c r="B31" s="6" t="s">
        <v>8</v>
      </c>
      <c r="C31" s="6" t="s">
        <v>1</v>
      </c>
      <c r="D31" s="36">
        <v>20</v>
      </c>
      <c r="E31" s="40">
        <v>187</v>
      </c>
      <c r="F31" s="27">
        <f>D31/1000*E31</f>
        <v>3.74</v>
      </c>
      <c r="G31" s="26"/>
    </row>
    <row r="32" spans="1:7" ht="15.75">
      <c r="A32" s="6">
        <f>A31+1</f>
        <v>24</v>
      </c>
      <c r="B32" s="6" t="s">
        <v>9</v>
      </c>
      <c r="C32" s="6" t="s">
        <v>1</v>
      </c>
      <c r="D32" s="36">
        <v>30</v>
      </c>
      <c r="E32" s="40">
        <v>93.33</v>
      </c>
      <c r="F32" s="27">
        <f>D32/1000*E32</f>
        <v>2.7999</v>
      </c>
      <c r="G32" s="26"/>
    </row>
    <row r="33" spans="1:7" ht="31.5">
      <c r="A33" s="6"/>
      <c r="B33" s="22" t="s">
        <v>98</v>
      </c>
      <c r="C33" s="6"/>
      <c r="D33" s="36"/>
      <c r="E33" s="40"/>
      <c r="F33" s="27"/>
      <c r="G33" s="26"/>
    </row>
    <row r="34" spans="1:7" ht="15.75">
      <c r="A34" s="6">
        <f>SUM(A32)+1</f>
        <v>25</v>
      </c>
      <c r="B34" s="6" t="s">
        <v>2</v>
      </c>
      <c r="C34" s="6" t="s">
        <v>1</v>
      </c>
      <c r="D34" s="36">
        <v>57</v>
      </c>
      <c r="E34" s="40">
        <v>63.67</v>
      </c>
      <c r="F34" s="27">
        <f aca="true" t="shared" si="0" ref="F34:F43">D34/1000*E34</f>
        <v>3.6291900000000004</v>
      </c>
      <c r="G34" s="26"/>
    </row>
    <row r="35" spans="1:7" ht="15.75">
      <c r="A35" s="6">
        <f aca="true" t="shared" si="1" ref="A35:A44">A34+1</f>
        <v>26</v>
      </c>
      <c r="B35" s="6" t="s">
        <v>106</v>
      </c>
      <c r="C35" s="6" t="s">
        <v>1</v>
      </c>
      <c r="D35" s="36">
        <v>10</v>
      </c>
      <c r="E35" s="46">
        <v>95.33</v>
      </c>
      <c r="F35" s="27">
        <f t="shared" si="0"/>
        <v>0.9533</v>
      </c>
      <c r="G35" s="26"/>
    </row>
    <row r="36" spans="1:7" ht="31.5">
      <c r="A36" s="6">
        <f t="shared" si="1"/>
        <v>27</v>
      </c>
      <c r="B36" s="6" t="s">
        <v>107</v>
      </c>
      <c r="C36" s="6" t="s">
        <v>1</v>
      </c>
      <c r="D36" s="36">
        <v>5</v>
      </c>
      <c r="E36" s="46">
        <v>164.33</v>
      </c>
      <c r="F36" s="27">
        <f t="shared" si="0"/>
        <v>0.8216500000000001</v>
      </c>
      <c r="G36" s="26"/>
    </row>
    <row r="37" spans="1:7" ht="15.75">
      <c r="A37" s="6">
        <f t="shared" si="1"/>
        <v>28</v>
      </c>
      <c r="B37" s="6" t="s">
        <v>71</v>
      </c>
      <c r="C37" s="6" t="s">
        <v>1</v>
      </c>
      <c r="D37" s="36">
        <v>1</v>
      </c>
      <c r="E37" s="46">
        <v>401.67</v>
      </c>
      <c r="F37" s="27">
        <f t="shared" si="0"/>
        <v>0.40167</v>
      </c>
      <c r="G37" s="26"/>
    </row>
    <row r="38" spans="1:7" ht="31.5">
      <c r="A38" s="6">
        <f t="shared" si="1"/>
        <v>29</v>
      </c>
      <c r="B38" s="6" t="s">
        <v>52</v>
      </c>
      <c r="C38" s="6" t="s">
        <v>1</v>
      </c>
      <c r="D38" s="36">
        <v>1.5</v>
      </c>
      <c r="E38" s="47">
        <v>407.5</v>
      </c>
      <c r="F38" s="27">
        <f t="shared" si="0"/>
        <v>0.61125</v>
      </c>
      <c r="G38" s="26"/>
    </row>
    <row r="39" spans="1:7" ht="15.75">
      <c r="A39" s="6">
        <f t="shared" si="1"/>
        <v>30</v>
      </c>
      <c r="B39" s="6" t="s">
        <v>53</v>
      </c>
      <c r="C39" s="6" t="s">
        <v>1</v>
      </c>
      <c r="D39" s="36">
        <v>2.5</v>
      </c>
      <c r="E39" s="46">
        <v>121.33</v>
      </c>
      <c r="F39" s="27">
        <f t="shared" si="0"/>
        <v>0.303325</v>
      </c>
      <c r="G39" s="26"/>
    </row>
    <row r="40" spans="1:7" ht="15.75">
      <c r="A40" s="6">
        <f t="shared" si="1"/>
        <v>31</v>
      </c>
      <c r="B40" s="6" t="s">
        <v>54</v>
      </c>
      <c r="C40" s="6"/>
      <c r="D40" s="36">
        <v>1</v>
      </c>
      <c r="E40" s="46">
        <v>30</v>
      </c>
      <c r="F40" s="27">
        <f t="shared" si="0"/>
        <v>0.03</v>
      </c>
      <c r="G40" s="26"/>
    </row>
    <row r="41" spans="1:7" ht="15.75">
      <c r="A41" s="6">
        <f t="shared" si="1"/>
        <v>32</v>
      </c>
      <c r="B41" s="6" t="s">
        <v>55</v>
      </c>
      <c r="C41" s="6" t="s">
        <v>1</v>
      </c>
      <c r="D41" s="36">
        <v>2</v>
      </c>
      <c r="E41" s="46">
        <v>481</v>
      </c>
      <c r="F41" s="27">
        <f t="shared" si="0"/>
        <v>0.962</v>
      </c>
      <c r="G41" s="26"/>
    </row>
    <row r="42" spans="1:7" ht="15.75">
      <c r="A42" s="6">
        <f t="shared" si="1"/>
        <v>33</v>
      </c>
      <c r="B42" s="6" t="s">
        <v>12</v>
      </c>
      <c r="C42" s="6" t="s">
        <v>1</v>
      </c>
      <c r="D42" s="36">
        <v>1</v>
      </c>
      <c r="E42" s="46">
        <v>842.33</v>
      </c>
      <c r="F42" s="27">
        <f t="shared" si="0"/>
        <v>0.84233</v>
      </c>
      <c r="G42" s="26"/>
    </row>
    <row r="43" spans="1:7" ht="15.75">
      <c r="A43" s="6">
        <f t="shared" si="1"/>
        <v>34</v>
      </c>
      <c r="B43" s="6" t="s">
        <v>13</v>
      </c>
      <c r="C43" s="6" t="s">
        <v>1</v>
      </c>
      <c r="D43" s="20">
        <v>7</v>
      </c>
      <c r="E43" s="40">
        <v>22</v>
      </c>
      <c r="F43" s="27">
        <f t="shared" si="0"/>
        <v>0.154</v>
      </c>
      <c r="G43" s="26"/>
    </row>
    <row r="44" spans="1:7" ht="15.75">
      <c r="A44" s="6">
        <f t="shared" si="1"/>
        <v>35</v>
      </c>
      <c r="B44" s="4" t="s">
        <v>108</v>
      </c>
      <c r="C44" s="6" t="s">
        <v>1</v>
      </c>
      <c r="D44" s="28">
        <v>0.08</v>
      </c>
      <c r="E44" s="39">
        <v>0.9</v>
      </c>
      <c r="F44" s="27">
        <f>D44/E44</f>
        <v>0.08888888888888889</v>
      </c>
      <c r="G44" s="26"/>
    </row>
    <row r="45" spans="1:12" ht="15.75">
      <c r="A45" s="6"/>
      <c r="B45" s="30"/>
      <c r="C45" s="28"/>
      <c r="D45" s="28"/>
      <c r="E45" s="39"/>
      <c r="F45" s="29"/>
      <c r="G45" s="26"/>
      <c r="L45" s="45"/>
    </row>
    <row r="46" spans="1:12" ht="15.75">
      <c r="A46" s="6"/>
      <c r="B46" s="6" t="s">
        <v>20</v>
      </c>
      <c r="C46" s="20"/>
      <c r="D46" s="20"/>
      <c r="E46" s="27"/>
      <c r="F46" s="35">
        <f>SUM(F4:F44)</f>
        <v>185.16553388888892</v>
      </c>
      <c r="G46" s="26"/>
      <c r="L46">
        <f>L45*1.05</f>
        <v>0</v>
      </c>
    </row>
    <row r="47" spans="1:7" ht="15.75">
      <c r="A47" s="6"/>
      <c r="B47" s="6" t="s">
        <v>109</v>
      </c>
      <c r="C47" s="20"/>
      <c r="D47" s="20"/>
      <c r="E47" s="27"/>
      <c r="F47" s="35">
        <f>F46*1.045</f>
        <v>193.4979829138889</v>
      </c>
      <c r="G47" s="26"/>
    </row>
    <row r="48" spans="1:7" ht="15.75">
      <c r="A48" s="6"/>
      <c r="B48" s="4" t="s">
        <v>21</v>
      </c>
      <c r="C48" s="20"/>
      <c r="D48" s="6"/>
      <c r="E48" s="40"/>
      <c r="F48" s="23">
        <v>50</v>
      </c>
      <c r="G48" s="26"/>
    </row>
    <row r="49" spans="1:7" ht="15.75">
      <c r="A49" s="6"/>
      <c r="B49" s="4" t="s">
        <v>22</v>
      </c>
      <c r="C49" s="20"/>
      <c r="D49" s="6"/>
      <c r="E49" s="40"/>
      <c r="F49" s="23">
        <f>F48*365</f>
        <v>18250</v>
      </c>
      <c r="G49" s="26"/>
    </row>
    <row r="50" spans="1:7" ht="22.5" customHeight="1">
      <c r="A50" s="6"/>
      <c r="B50" s="4" t="s">
        <v>23</v>
      </c>
      <c r="C50" s="20"/>
      <c r="D50" s="6"/>
      <c r="E50" s="6"/>
      <c r="F50" s="43">
        <f>F46*F49/1000</f>
        <v>3379.270993472223</v>
      </c>
      <c r="G50" s="26"/>
    </row>
    <row r="51" spans="1:7" ht="31.5">
      <c r="A51" s="41"/>
      <c r="B51" s="41" t="s">
        <v>120</v>
      </c>
      <c r="C51" s="41"/>
      <c r="D51" s="41"/>
      <c r="E51" s="41"/>
      <c r="F51" s="44">
        <f>F50*1.045</f>
        <v>3531.3381881784726</v>
      </c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5.75">
      <c r="A103" s="31"/>
      <c r="B103" s="31"/>
      <c r="C103" s="31"/>
      <c r="D103" s="31"/>
      <c r="E103" s="31"/>
      <c r="F103" s="31"/>
      <c r="G103" s="26"/>
    </row>
    <row r="104" spans="1:7" ht="15.75">
      <c r="A104" s="31"/>
      <c r="B104" s="31"/>
      <c r="C104" s="31"/>
      <c r="D104" s="31"/>
      <c r="E104" s="31"/>
      <c r="F104" s="31"/>
      <c r="G104" s="26"/>
    </row>
    <row r="105" spans="1:7" ht="15.75">
      <c r="A105" s="31"/>
      <c r="B105" s="31"/>
      <c r="C105" s="31"/>
      <c r="D105" s="31"/>
      <c r="E105" s="31"/>
      <c r="F105" s="31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</sheetData>
  <sheetProtection/>
  <mergeCells count="1">
    <mergeCell ref="A1:F1"/>
  </mergeCells>
  <printOptions/>
  <pageMargins left="0.3937007874015748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45"/>
  <sheetViews>
    <sheetView view="pageBreakPreview" zoomScale="85" zoomScaleSheetLayoutView="85" zoomScalePageLayoutView="0" workbookViewId="0" topLeftCell="A19">
      <selection activeCell="I47" sqref="I47"/>
    </sheetView>
  </sheetViews>
  <sheetFormatPr defaultColWidth="9.140625" defaultRowHeight="12.75"/>
  <cols>
    <col min="1" max="1" width="4.28125" style="2" customWidth="1"/>
    <col min="2" max="2" width="35.7109375" style="2" customWidth="1"/>
    <col min="3" max="3" width="5.140625" style="2" customWidth="1"/>
    <col min="4" max="4" width="9.7109375" style="2" customWidth="1"/>
    <col min="5" max="5" width="10.140625" style="2" customWidth="1"/>
    <col min="6" max="6" width="12.421875" style="2" customWidth="1"/>
    <col min="7" max="7" width="12.28125" style="2" customWidth="1"/>
    <col min="8" max="8" width="14.28125" style="2" customWidth="1"/>
    <col min="9" max="9" width="12.00390625" style="5" customWidth="1"/>
    <col min="10" max="10" width="14.8515625" style="2" customWidth="1"/>
    <col min="11" max="16384" width="9.140625" style="2" customWidth="1"/>
  </cols>
  <sheetData>
    <row r="1" spans="1:10" ht="69" customHeight="1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s="3" customFormat="1" ht="33.75" customHeight="1">
      <c r="A2" s="79" t="s">
        <v>25</v>
      </c>
      <c r="B2" s="77" t="s">
        <v>17</v>
      </c>
      <c r="C2" s="77" t="s">
        <v>0</v>
      </c>
      <c r="D2" s="77"/>
      <c r="E2" s="77"/>
      <c r="F2" s="77"/>
      <c r="G2" s="80" t="s">
        <v>43</v>
      </c>
      <c r="H2" s="77" t="s">
        <v>41</v>
      </c>
      <c r="I2" s="79" t="s">
        <v>110</v>
      </c>
      <c r="J2" s="77" t="s">
        <v>15</v>
      </c>
      <c r="K2" s="12"/>
    </row>
    <row r="3" spans="1:11" s="3" customFormat="1" ht="53.25" customHeight="1">
      <c r="A3" s="79"/>
      <c r="B3" s="77"/>
      <c r="C3" s="77"/>
      <c r="D3" s="20" t="s">
        <v>72</v>
      </c>
      <c r="E3" s="20" t="s">
        <v>73</v>
      </c>
      <c r="F3" s="20" t="s">
        <v>74</v>
      </c>
      <c r="G3" s="81"/>
      <c r="H3" s="77"/>
      <c r="I3" s="79"/>
      <c r="J3" s="77"/>
      <c r="K3" s="12"/>
    </row>
    <row r="4" spans="1:11" s="3" customFormat="1" ht="18.75" customHeight="1">
      <c r="A4" s="8"/>
      <c r="B4" s="22" t="s">
        <v>42</v>
      </c>
      <c r="C4" s="9"/>
      <c r="D4" s="21">
        <v>22</v>
      </c>
      <c r="E4" s="21">
        <v>33</v>
      </c>
      <c r="F4" s="21">
        <v>30</v>
      </c>
      <c r="G4" s="19"/>
      <c r="H4" s="19"/>
      <c r="I4" s="8"/>
      <c r="J4" s="9"/>
      <c r="K4" s="12"/>
    </row>
    <row r="5" spans="1:11" s="3" customFormat="1" ht="16.5" customHeight="1">
      <c r="A5" s="8"/>
      <c r="B5" s="22" t="s">
        <v>83</v>
      </c>
      <c r="C5" s="9"/>
      <c r="D5" s="21"/>
      <c r="E5" s="21"/>
      <c r="F5" s="21"/>
      <c r="G5" s="19"/>
      <c r="H5" s="19"/>
      <c r="I5" s="8"/>
      <c r="J5" s="18"/>
      <c r="K5" s="12"/>
    </row>
    <row r="6" spans="1:11" ht="18.75">
      <c r="A6" s="10">
        <v>1</v>
      </c>
      <c r="B6" s="6" t="s">
        <v>30</v>
      </c>
      <c r="C6" s="11" t="s">
        <v>1</v>
      </c>
      <c r="D6" s="17">
        <v>50</v>
      </c>
      <c r="E6" s="17">
        <v>100</v>
      </c>
      <c r="F6" s="17">
        <v>150</v>
      </c>
      <c r="G6" s="17">
        <f>D6*D4+E6*E4+F6*F4</f>
        <v>8900</v>
      </c>
      <c r="H6" s="33">
        <f>G6/(D4+E4+F4)</f>
        <v>104.70588235294117</v>
      </c>
      <c r="I6" s="53">
        <v>34.48</v>
      </c>
      <c r="J6" s="18">
        <f aca="true" t="shared" si="0" ref="J6:J43">H6/1000*I6</f>
        <v>3.6102588235294113</v>
      </c>
      <c r="K6" s="13"/>
    </row>
    <row r="7" spans="1:11" ht="18.75">
      <c r="A7" s="6">
        <f>SUM(A6)+1</f>
        <v>2</v>
      </c>
      <c r="B7" s="6" t="s">
        <v>29</v>
      </c>
      <c r="C7" s="6" t="s">
        <v>1</v>
      </c>
      <c r="D7" s="17">
        <v>100</v>
      </c>
      <c r="E7" s="17">
        <v>200</v>
      </c>
      <c r="F7" s="17">
        <v>250</v>
      </c>
      <c r="G7" s="17">
        <f>D7*D4+E7*E4+F7*F4</f>
        <v>16300</v>
      </c>
      <c r="H7" s="33">
        <f>G7/(D4+E4+F4)</f>
        <v>191.76470588235293</v>
      </c>
      <c r="I7" s="53">
        <v>34.67</v>
      </c>
      <c r="J7" s="18">
        <f t="shared" si="0"/>
        <v>6.648482352941176</v>
      </c>
      <c r="K7" s="13"/>
    </row>
    <row r="8" spans="1:11" s="5" customFormat="1" ht="18.75">
      <c r="A8" s="6">
        <f aca="true" t="shared" si="1" ref="A8:A43">SUM(A7)+1</f>
        <v>3</v>
      </c>
      <c r="B8" s="6" t="s">
        <v>32</v>
      </c>
      <c r="C8" s="6" t="s">
        <v>1</v>
      </c>
      <c r="D8" s="17">
        <v>25</v>
      </c>
      <c r="E8" s="17">
        <v>40</v>
      </c>
      <c r="F8" s="17">
        <v>45</v>
      </c>
      <c r="G8" s="17">
        <f>D8*D4+E8*E4+F8*F4</f>
        <v>3220</v>
      </c>
      <c r="H8" s="33">
        <f>G8/(D4+E4+F4)</f>
        <v>37.88235294117647</v>
      </c>
      <c r="I8" s="53">
        <v>28.33</v>
      </c>
      <c r="J8" s="49">
        <f t="shared" si="0"/>
        <v>1.0732070588235294</v>
      </c>
      <c r="K8" s="14"/>
    </row>
    <row r="9" spans="1:11" ht="18.75">
      <c r="A9" s="6">
        <f t="shared" si="1"/>
        <v>4</v>
      </c>
      <c r="B9" s="4" t="s">
        <v>75</v>
      </c>
      <c r="C9" s="6" t="s">
        <v>1</v>
      </c>
      <c r="D9" s="17">
        <v>30</v>
      </c>
      <c r="E9" s="17">
        <v>40</v>
      </c>
      <c r="F9" s="17">
        <v>50</v>
      </c>
      <c r="G9" s="17">
        <f>D9*D4+E9*E4+F9*F4</f>
        <v>3480</v>
      </c>
      <c r="H9" s="33">
        <f>G9/(D4+E4+F4)</f>
        <v>40.94117647058823</v>
      </c>
      <c r="I9" s="53">
        <v>46.33</v>
      </c>
      <c r="J9" s="18">
        <f t="shared" si="0"/>
        <v>1.8968047058823527</v>
      </c>
      <c r="K9" s="13"/>
    </row>
    <row r="10" spans="1:11" ht="18.75">
      <c r="A10" s="6">
        <f t="shared" si="1"/>
        <v>5</v>
      </c>
      <c r="B10" s="4" t="s">
        <v>101</v>
      </c>
      <c r="C10" s="6" t="s">
        <v>1</v>
      </c>
      <c r="D10" s="17">
        <v>15</v>
      </c>
      <c r="E10" s="17">
        <v>20</v>
      </c>
      <c r="F10" s="17">
        <v>25</v>
      </c>
      <c r="G10" s="17">
        <f>D10*D4+E10*E4+F10*F4</f>
        <v>1740</v>
      </c>
      <c r="H10" s="33">
        <f>G10/(D4+E4+F4)</f>
        <v>20.470588235294116</v>
      </c>
      <c r="I10" s="53">
        <v>39.33</v>
      </c>
      <c r="J10" s="18">
        <f t="shared" si="0"/>
        <v>0.8051082352941176</v>
      </c>
      <c r="K10" s="13"/>
    </row>
    <row r="11" spans="1:11" ht="18.75">
      <c r="A11" s="6"/>
      <c r="B11" s="66" t="s">
        <v>89</v>
      </c>
      <c r="C11" s="6"/>
      <c r="D11" s="17"/>
      <c r="E11" s="17"/>
      <c r="F11" s="17"/>
      <c r="G11" s="17"/>
      <c r="H11" s="33"/>
      <c r="I11" s="53"/>
      <c r="J11" s="18"/>
      <c r="K11" s="13"/>
    </row>
    <row r="12" spans="1:11" ht="18.75">
      <c r="A12" s="6">
        <f>SUM(A10)+1</f>
        <v>6</v>
      </c>
      <c r="B12" s="6" t="s">
        <v>3</v>
      </c>
      <c r="C12" s="6" t="s">
        <v>1</v>
      </c>
      <c r="D12" s="17">
        <v>240</v>
      </c>
      <c r="E12" s="17">
        <v>300</v>
      </c>
      <c r="F12" s="17">
        <v>400</v>
      </c>
      <c r="G12" s="17">
        <f>D12*D4+E12*E4+F12*F4</f>
        <v>27180</v>
      </c>
      <c r="H12" s="33">
        <f>G12/(D4+E4+F4)</f>
        <v>319.7647058823529</v>
      </c>
      <c r="I12" s="53">
        <v>32</v>
      </c>
      <c r="J12" s="18">
        <f t="shared" si="0"/>
        <v>10.232470588235294</v>
      </c>
      <c r="K12" s="13"/>
    </row>
    <row r="13" spans="1:11" ht="18.75">
      <c r="A13" s="6">
        <f t="shared" si="1"/>
        <v>7</v>
      </c>
      <c r="B13" s="6" t="s">
        <v>76</v>
      </c>
      <c r="C13" s="6" t="s">
        <v>1</v>
      </c>
      <c r="D13" s="17">
        <v>50</v>
      </c>
      <c r="E13" s="17">
        <v>80</v>
      </c>
      <c r="F13" s="17">
        <v>100</v>
      </c>
      <c r="G13" s="17">
        <f>D13*D4+E13*E4+F13*F4</f>
        <v>6740</v>
      </c>
      <c r="H13" s="33">
        <f>G13/(D4+E4+F4)</f>
        <v>79.29411764705883</v>
      </c>
      <c r="I13" s="53">
        <v>29.63</v>
      </c>
      <c r="J13" s="18">
        <f t="shared" si="0"/>
        <v>2.349484705882353</v>
      </c>
      <c r="K13" s="13"/>
    </row>
    <row r="14" spans="1:11" ht="47.25">
      <c r="A14" s="6">
        <f t="shared" si="1"/>
        <v>8</v>
      </c>
      <c r="B14" s="4" t="s">
        <v>90</v>
      </c>
      <c r="C14" s="6" t="s">
        <v>1</v>
      </c>
      <c r="D14" s="17">
        <v>250</v>
      </c>
      <c r="E14" s="17">
        <v>320</v>
      </c>
      <c r="F14" s="17">
        <v>375</v>
      </c>
      <c r="G14" s="17">
        <f>D14*D4+E14*E4+F14*F4</f>
        <v>27310</v>
      </c>
      <c r="H14" s="33">
        <f>G14/(D4+E4+F4)</f>
        <v>321.29411764705884</v>
      </c>
      <c r="I14" s="53">
        <v>83.33</v>
      </c>
      <c r="J14" s="18">
        <f t="shared" si="0"/>
        <v>26.773438823529414</v>
      </c>
      <c r="K14" s="13"/>
    </row>
    <row r="15" spans="1:11" ht="18.75">
      <c r="A15" s="6"/>
      <c r="B15" s="66" t="s">
        <v>84</v>
      </c>
      <c r="C15" s="6"/>
      <c r="D15" s="17"/>
      <c r="E15" s="17"/>
      <c r="F15" s="17"/>
      <c r="G15" s="17"/>
      <c r="H15" s="33"/>
      <c r="I15" s="53"/>
      <c r="J15" s="18"/>
      <c r="K15" s="13"/>
    </row>
    <row r="16" spans="1:11" ht="18.75">
      <c r="A16" s="6">
        <f>SUM(A14)+1</f>
        <v>9</v>
      </c>
      <c r="B16" s="4" t="s">
        <v>4</v>
      </c>
      <c r="C16" s="6" t="s">
        <v>1</v>
      </c>
      <c r="D16" s="17">
        <v>260</v>
      </c>
      <c r="E16" s="17">
        <v>300</v>
      </c>
      <c r="F16" s="17">
        <v>300</v>
      </c>
      <c r="G16" s="17">
        <f>D16*D4+E16*E4+F16*F4</f>
        <v>24620</v>
      </c>
      <c r="H16" s="33">
        <f>G16/(D4+E4+F4)</f>
        <v>289.6470588235294</v>
      </c>
      <c r="I16" s="53">
        <v>134.33</v>
      </c>
      <c r="J16" s="18">
        <f t="shared" si="0"/>
        <v>38.908289411764706</v>
      </c>
      <c r="K16" s="13"/>
    </row>
    <row r="17" spans="1:11" ht="18.75">
      <c r="A17" s="6">
        <f t="shared" si="1"/>
        <v>10</v>
      </c>
      <c r="B17" s="6" t="s">
        <v>47</v>
      </c>
      <c r="C17" s="6" t="s">
        <v>1</v>
      </c>
      <c r="D17" s="17">
        <v>15</v>
      </c>
      <c r="E17" s="17">
        <v>15</v>
      </c>
      <c r="F17" s="17">
        <v>20</v>
      </c>
      <c r="G17" s="17">
        <f>D17*D4+E17*E4+F17*F4</f>
        <v>1425</v>
      </c>
      <c r="H17" s="33">
        <f>G17/(D4+E4+F4)</f>
        <v>16.764705882352942</v>
      </c>
      <c r="I17" s="53">
        <v>376</v>
      </c>
      <c r="J17" s="18">
        <f t="shared" si="0"/>
        <v>6.303529411764706</v>
      </c>
      <c r="K17" s="13"/>
    </row>
    <row r="18" spans="1:11" ht="18.75">
      <c r="A18" s="6">
        <f t="shared" si="1"/>
        <v>11</v>
      </c>
      <c r="B18" s="6" t="s">
        <v>46</v>
      </c>
      <c r="C18" s="6" t="s">
        <v>1</v>
      </c>
      <c r="D18" s="17">
        <v>200</v>
      </c>
      <c r="E18" s="17">
        <v>200</v>
      </c>
      <c r="F18" s="17">
        <v>200</v>
      </c>
      <c r="G18" s="17">
        <f>D18*D4+E18*E4+F18*F4</f>
        <v>17000</v>
      </c>
      <c r="H18" s="33">
        <f>G18/(D4+E4+F4)</f>
        <v>200</v>
      </c>
      <c r="I18" s="53">
        <v>73.33</v>
      </c>
      <c r="J18" s="18">
        <f t="shared" si="0"/>
        <v>14.666</v>
      </c>
      <c r="K18" s="13"/>
    </row>
    <row r="19" spans="1:11" ht="18.75">
      <c r="A19" s="6"/>
      <c r="B19" s="67" t="s">
        <v>85</v>
      </c>
      <c r="C19" s="6"/>
      <c r="D19" s="17"/>
      <c r="E19" s="17"/>
      <c r="F19" s="17"/>
      <c r="G19" s="17"/>
      <c r="H19" s="33"/>
      <c r="I19" s="53"/>
      <c r="J19" s="18"/>
      <c r="K19" s="13"/>
    </row>
    <row r="20" spans="1:11" ht="18.75">
      <c r="A20" s="6">
        <f>SUM(A18)+1</f>
        <v>12</v>
      </c>
      <c r="B20" s="6" t="s">
        <v>27</v>
      </c>
      <c r="C20" s="6" t="s">
        <v>1</v>
      </c>
      <c r="D20" s="17">
        <v>200</v>
      </c>
      <c r="E20" s="17">
        <v>200</v>
      </c>
      <c r="F20" s="17">
        <v>200</v>
      </c>
      <c r="G20" s="17">
        <f>D20*D4+E20*E4+F20*F4</f>
        <v>17000</v>
      </c>
      <c r="H20" s="33">
        <f>G20/(D4+E4+F4)</f>
        <v>200</v>
      </c>
      <c r="I20" s="53">
        <v>43.33</v>
      </c>
      <c r="J20" s="18">
        <f t="shared" si="0"/>
        <v>8.666</v>
      </c>
      <c r="K20" s="13"/>
    </row>
    <row r="21" spans="1:11" ht="18.75">
      <c r="A21" s="6">
        <f t="shared" si="1"/>
        <v>13</v>
      </c>
      <c r="B21" s="6" t="s">
        <v>48</v>
      </c>
      <c r="C21" s="6" t="s">
        <v>1</v>
      </c>
      <c r="D21" s="17">
        <v>350</v>
      </c>
      <c r="E21" s="17">
        <v>300</v>
      </c>
      <c r="F21" s="17">
        <v>300</v>
      </c>
      <c r="G21" s="17">
        <f>D21*D4+E21*E4+F21*F4</f>
        <v>26600</v>
      </c>
      <c r="H21" s="33">
        <f>G21/(D4+E4+F4)</f>
        <v>312.94117647058823</v>
      </c>
      <c r="I21" s="53">
        <v>46</v>
      </c>
      <c r="J21" s="18">
        <f t="shared" si="0"/>
        <v>14.395294117647058</v>
      </c>
      <c r="K21" s="13"/>
    </row>
    <row r="22" spans="1:11" ht="18.75">
      <c r="A22" s="6">
        <f t="shared" si="1"/>
        <v>14</v>
      </c>
      <c r="B22" s="6" t="s">
        <v>91</v>
      </c>
      <c r="C22" s="6" t="s">
        <v>1</v>
      </c>
      <c r="D22" s="17">
        <v>50</v>
      </c>
      <c r="E22" s="17">
        <v>60</v>
      </c>
      <c r="F22" s="17">
        <v>70</v>
      </c>
      <c r="G22" s="17">
        <f>D22*D4+E22*E4+F22*F4</f>
        <v>5180</v>
      </c>
      <c r="H22" s="33">
        <f>G22/(D4+E4+F4)</f>
        <v>60.94117647058823</v>
      </c>
      <c r="I22" s="53">
        <v>192</v>
      </c>
      <c r="J22" s="18">
        <f t="shared" si="0"/>
        <v>11.700705882352942</v>
      </c>
      <c r="K22" s="13"/>
    </row>
    <row r="23" spans="1:11" ht="18.75">
      <c r="A23" s="6">
        <f t="shared" si="1"/>
        <v>15</v>
      </c>
      <c r="B23" s="6" t="s">
        <v>6</v>
      </c>
      <c r="C23" s="6" t="s">
        <v>1</v>
      </c>
      <c r="D23" s="17">
        <v>10</v>
      </c>
      <c r="E23" s="17">
        <v>10</v>
      </c>
      <c r="F23" s="17">
        <v>11</v>
      </c>
      <c r="G23" s="17">
        <f>D23*D4+E23*E4+F23*F4</f>
        <v>880</v>
      </c>
      <c r="H23" s="33">
        <f>G23/(D4+E4+F4)</f>
        <v>10.352941176470589</v>
      </c>
      <c r="I23" s="53">
        <v>92</v>
      </c>
      <c r="J23" s="18">
        <f t="shared" si="0"/>
        <v>0.9524705882352942</v>
      </c>
      <c r="K23" s="13"/>
    </row>
    <row r="24" spans="1:11" ht="18.75">
      <c r="A24" s="6">
        <f t="shared" si="1"/>
        <v>16</v>
      </c>
      <c r="B24" s="6" t="s">
        <v>77</v>
      </c>
      <c r="C24" s="6" t="s">
        <v>11</v>
      </c>
      <c r="D24" s="17">
        <v>10</v>
      </c>
      <c r="E24" s="17">
        <v>12</v>
      </c>
      <c r="F24" s="17">
        <v>12</v>
      </c>
      <c r="G24" s="17">
        <f>D24*D4+E24*E4+F24*F4</f>
        <v>976</v>
      </c>
      <c r="H24" s="33">
        <f>G24/(D4+E4+F4)</f>
        <v>11.48235294117647</v>
      </c>
      <c r="I24" s="53">
        <v>394</v>
      </c>
      <c r="J24" s="18">
        <f t="shared" si="0"/>
        <v>4.5240470588235295</v>
      </c>
      <c r="K24" s="13"/>
    </row>
    <row r="25" spans="1:11" ht="31.5">
      <c r="A25" s="6"/>
      <c r="B25" s="22" t="s">
        <v>86</v>
      </c>
      <c r="C25" s="6"/>
      <c r="D25" s="17"/>
      <c r="E25" s="17"/>
      <c r="F25" s="17"/>
      <c r="G25" s="17"/>
      <c r="H25" s="33"/>
      <c r="I25" s="53"/>
      <c r="J25" s="18"/>
      <c r="K25" s="13"/>
    </row>
    <row r="26" spans="1:11" ht="18.75">
      <c r="A26" s="6">
        <f>SUM(A24)+1</f>
        <v>17</v>
      </c>
      <c r="B26" s="6" t="s">
        <v>78</v>
      </c>
      <c r="C26" s="6" t="s">
        <v>1</v>
      </c>
      <c r="D26" s="17">
        <v>100</v>
      </c>
      <c r="E26" s="17">
        <v>110</v>
      </c>
      <c r="F26" s="17">
        <v>110</v>
      </c>
      <c r="G26" s="17">
        <f>D26*D4+E26*E4+F26*F4</f>
        <v>9130</v>
      </c>
      <c r="H26" s="33">
        <f>G26/(D4+E4+F4)</f>
        <v>107.41176470588235</v>
      </c>
      <c r="I26" s="53">
        <v>299.67</v>
      </c>
      <c r="J26" s="18">
        <f t="shared" si="0"/>
        <v>32.18808352941176</v>
      </c>
      <c r="K26" s="13"/>
    </row>
    <row r="27" spans="1:11" ht="18.75">
      <c r="A27" s="6">
        <f t="shared" si="1"/>
        <v>18</v>
      </c>
      <c r="B27" s="6" t="s">
        <v>18</v>
      </c>
      <c r="C27" s="6" t="s">
        <v>1</v>
      </c>
      <c r="D27" s="17">
        <v>10</v>
      </c>
      <c r="E27" s="17">
        <v>25</v>
      </c>
      <c r="F27" s="17">
        <v>25</v>
      </c>
      <c r="G27" s="17">
        <f>D27*D4+E27*E4+F27*F4</f>
        <v>1795</v>
      </c>
      <c r="H27" s="33">
        <f>G27/(D4+E4+F4)</f>
        <v>21.11764705882353</v>
      </c>
      <c r="I27" s="53">
        <v>318.33</v>
      </c>
      <c r="J27" s="18">
        <f t="shared" si="0"/>
        <v>6.722380588235294</v>
      </c>
      <c r="K27" s="13"/>
    </row>
    <row r="28" spans="1:11" ht="18.75">
      <c r="A28" s="6">
        <f t="shared" si="1"/>
        <v>19</v>
      </c>
      <c r="B28" s="6" t="s">
        <v>79</v>
      </c>
      <c r="C28" s="6" t="s">
        <v>1</v>
      </c>
      <c r="D28" s="17">
        <v>30</v>
      </c>
      <c r="E28" s="17">
        <v>40</v>
      </c>
      <c r="F28" s="17">
        <v>50</v>
      </c>
      <c r="G28" s="17">
        <f>D28*D4+E28*E4+F28*F4</f>
        <v>3480</v>
      </c>
      <c r="H28" s="33">
        <f>G28/(D4+E4+F4)</f>
        <v>40.94117647058823</v>
      </c>
      <c r="I28" s="53">
        <v>167</v>
      </c>
      <c r="J28" s="18">
        <f t="shared" si="0"/>
        <v>6.8371764705882345</v>
      </c>
      <c r="K28" s="13"/>
    </row>
    <row r="29" spans="1:11" ht="18.75">
      <c r="A29" s="6">
        <f t="shared" si="1"/>
        <v>20</v>
      </c>
      <c r="B29" s="6" t="s">
        <v>40</v>
      </c>
      <c r="C29" s="6" t="s">
        <v>1</v>
      </c>
      <c r="D29" s="17">
        <v>42</v>
      </c>
      <c r="E29" s="17">
        <v>80</v>
      </c>
      <c r="F29" s="17">
        <v>110</v>
      </c>
      <c r="G29" s="17">
        <f>D29*D4+E29*E4+F29*F4</f>
        <v>6864</v>
      </c>
      <c r="H29" s="33">
        <f>G29/(D4+E4+F4)</f>
        <v>80.75294117647059</v>
      </c>
      <c r="I29" s="53">
        <v>197</v>
      </c>
      <c r="J29" s="18">
        <f t="shared" si="0"/>
        <v>15.908329411764704</v>
      </c>
      <c r="K29" s="13"/>
    </row>
    <row r="30" spans="1:11" ht="18.75">
      <c r="A30" s="6">
        <f t="shared" si="1"/>
        <v>21</v>
      </c>
      <c r="B30" s="6" t="s">
        <v>80</v>
      </c>
      <c r="C30" s="6" t="s">
        <v>11</v>
      </c>
      <c r="D30" s="17">
        <v>1</v>
      </c>
      <c r="E30" s="17">
        <v>1</v>
      </c>
      <c r="F30" s="17">
        <v>1</v>
      </c>
      <c r="G30" s="17">
        <f>D30*D4+E30*E4+F30*F4</f>
        <v>85</v>
      </c>
      <c r="H30" s="33">
        <f>G30/(D4+E4+F4)</f>
        <v>1</v>
      </c>
      <c r="I30" s="53">
        <v>7.33</v>
      </c>
      <c r="J30" s="40">
        <f>H30*I30</f>
        <v>7.33</v>
      </c>
      <c r="K30" s="13"/>
    </row>
    <row r="31" spans="1:11" ht="18.75">
      <c r="A31" s="6"/>
      <c r="B31" s="22" t="s">
        <v>87</v>
      </c>
      <c r="C31" s="6"/>
      <c r="D31" s="17"/>
      <c r="E31" s="17"/>
      <c r="F31" s="17"/>
      <c r="G31" s="17"/>
      <c r="H31" s="33"/>
      <c r="I31" s="53"/>
      <c r="J31" s="18"/>
      <c r="K31" s="13"/>
    </row>
    <row r="32" spans="1:11" ht="18.75">
      <c r="A32" s="6">
        <f>SUM(A30)+1</f>
        <v>22</v>
      </c>
      <c r="B32" s="6" t="s">
        <v>8</v>
      </c>
      <c r="C32" s="6" t="s">
        <v>1</v>
      </c>
      <c r="D32" s="17">
        <v>35</v>
      </c>
      <c r="E32" s="17">
        <v>45</v>
      </c>
      <c r="F32" s="17">
        <v>51</v>
      </c>
      <c r="G32" s="17">
        <f>D32*D4+E32*E4+F32*F4</f>
        <v>3785</v>
      </c>
      <c r="H32" s="33">
        <f>G32/(D4+E4+F4)</f>
        <v>44.529411764705884</v>
      </c>
      <c r="I32" s="53">
        <v>187</v>
      </c>
      <c r="J32" s="18">
        <f t="shared" si="0"/>
        <v>8.327</v>
      </c>
      <c r="K32" s="13"/>
    </row>
    <row r="33" spans="1:11" ht="18.75">
      <c r="A33" s="6">
        <f t="shared" si="1"/>
        <v>23</v>
      </c>
      <c r="B33" s="6" t="s">
        <v>9</v>
      </c>
      <c r="C33" s="6" t="s">
        <v>1</v>
      </c>
      <c r="D33" s="17">
        <v>10</v>
      </c>
      <c r="E33" s="17">
        <v>15</v>
      </c>
      <c r="F33" s="17">
        <v>19</v>
      </c>
      <c r="G33" s="17">
        <f>D33*D4+E33*E4+F33*F4</f>
        <v>1285</v>
      </c>
      <c r="H33" s="33">
        <f>G33/(D4+E4+F4)</f>
        <v>15.117647058823529</v>
      </c>
      <c r="I33" s="53">
        <v>93.33</v>
      </c>
      <c r="J33" s="18">
        <f t="shared" si="0"/>
        <v>1.41093</v>
      </c>
      <c r="K33" s="13"/>
    </row>
    <row r="34" spans="1:11" ht="31.5">
      <c r="A34" s="6"/>
      <c r="B34" s="22" t="s">
        <v>88</v>
      </c>
      <c r="C34" s="6"/>
      <c r="D34" s="17"/>
      <c r="E34" s="17"/>
      <c r="F34" s="17"/>
      <c r="G34" s="17"/>
      <c r="H34" s="33"/>
      <c r="I34" s="53"/>
      <c r="J34" s="18">
        <f t="shared" si="0"/>
        <v>0</v>
      </c>
      <c r="K34" s="13"/>
    </row>
    <row r="35" spans="1:11" ht="18.75">
      <c r="A35" s="6">
        <f>SUM(A33)+1</f>
        <v>24</v>
      </c>
      <c r="B35" s="6" t="s">
        <v>2</v>
      </c>
      <c r="C35" s="6" t="s">
        <v>1</v>
      </c>
      <c r="D35" s="17">
        <v>55</v>
      </c>
      <c r="E35" s="17">
        <v>65</v>
      </c>
      <c r="F35" s="17">
        <v>70</v>
      </c>
      <c r="G35" s="17">
        <f>D35*D4+E35*E4+F35*F4</f>
        <v>5455</v>
      </c>
      <c r="H35" s="33">
        <f>G35/(D4+E4+F4)</f>
        <v>64.17647058823529</v>
      </c>
      <c r="I35" s="53">
        <v>63.67</v>
      </c>
      <c r="J35" s="18">
        <f t="shared" si="0"/>
        <v>4.086115882352941</v>
      </c>
      <c r="K35" s="13"/>
    </row>
    <row r="36" spans="1:11" ht="31.5">
      <c r="A36" s="6">
        <f t="shared" si="1"/>
        <v>25</v>
      </c>
      <c r="B36" s="6" t="s">
        <v>82</v>
      </c>
      <c r="C36" s="6" t="s">
        <v>1</v>
      </c>
      <c r="D36" s="17">
        <v>25</v>
      </c>
      <c r="E36" s="17">
        <v>30</v>
      </c>
      <c r="F36" s="17">
        <v>30</v>
      </c>
      <c r="G36" s="17">
        <f>D36*D4+E36*E4+F36*F4</f>
        <v>2440</v>
      </c>
      <c r="H36" s="33">
        <f>G36/(D4+E4+F4)</f>
        <v>28.705882352941178</v>
      </c>
      <c r="I36" s="53">
        <v>164.33</v>
      </c>
      <c r="J36" s="18">
        <f t="shared" si="0"/>
        <v>4.717237647058824</v>
      </c>
      <c r="K36" s="13"/>
    </row>
    <row r="37" spans="1:11" ht="18.75">
      <c r="A37" s="6">
        <f t="shared" si="1"/>
        <v>26</v>
      </c>
      <c r="B37" s="6" t="s">
        <v>38</v>
      </c>
      <c r="C37" s="6" t="s">
        <v>1</v>
      </c>
      <c r="D37" s="17">
        <v>2</v>
      </c>
      <c r="E37" s="17">
        <v>2</v>
      </c>
      <c r="F37" s="17">
        <v>2</v>
      </c>
      <c r="G37" s="17">
        <f>D37*D4+E37*E4+F37*F4</f>
        <v>170</v>
      </c>
      <c r="H37" s="33">
        <f>G37/(D4+E4+F4)</f>
        <v>2</v>
      </c>
      <c r="I37" s="53">
        <v>428.33</v>
      </c>
      <c r="J37" s="18">
        <f t="shared" si="0"/>
        <v>0.85666</v>
      </c>
      <c r="K37" s="13"/>
    </row>
    <row r="38" spans="1:11" ht="18.75">
      <c r="A38" s="6">
        <f t="shared" si="1"/>
        <v>27</v>
      </c>
      <c r="B38" s="6" t="s">
        <v>81</v>
      </c>
      <c r="C38" s="6" t="s">
        <v>1</v>
      </c>
      <c r="D38" s="17">
        <v>0.3</v>
      </c>
      <c r="E38" s="17">
        <v>2</v>
      </c>
      <c r="F38" s="17">
        <v>2</v>
      </c>
      <c r="G38" s="17">
        <f>D38*D4+E38*E4+F38*F4</f>
        <v>132.6</v>
      </c>
      <c r="H38" s="33">
        <f>G38/(D4+E4+F4)</f>
        <v>1.5599999999999998</v>
      </c>
      <c r="I38" s="53">
        <v>386.67</v>
      </c>
      <c r="J38" s="18">
        <f t="shared" si="0"/>
        <v>0.6032051999999999</v>
      </c>
      <c r="K38" s="13"/>
    </row>
    <row r="39" spans="1:11" ht="18.75">
      <c r="A39" s="6">
        <f t="shared" si="1"/>
        <v>28</v>
      </c>
      <c r="B39" s="6" t="s">
        <v>39</v>
      </c>
      <c r="C39" s="6" t="s">
        <v>1</v>
      </c>
      <c r="D39" s="17">
        <v>0.2</v>
      </c>
      <c r="E39" s="17">
        <v>2</v>
      </c>
      <c r="F39" s="17">
        <v>2</v>
      </c>
      <c r="G39" s="17">
        <f>D39*D4+E39*E4+F39*F4</f>
        <v>130.4</v>
      </c>
      <c r="H39" s="33">
        <f>G39/(D4+E4+F4)</f>
        <v>1.5341176470588236</v>
      </c>
      <c r="I39" s="53">
        <v>481</v>
      </c>
      <c r="J39" s="18">
        <f t="shared" si="0"/>
        <v>0.7379105882352942</v>
      </c>
      <c r="K39" s="13"/>
    </row>
    <row r="40" spans="1:11" ht="18.75">
      <c r="A40" s="6">
        <f t="shared" si="1"/>
        <v>29</v>
      </c>
      <c r="B40" s="6" t="s">
        <v>71</v>
      </c>
      <c r="C40" s="6" t="s">
        <v>1</v>
      </c>
      <c r="D40" s="17">
        <v>0.4</v>
      </c>
      <c r="E40" s="17">
        <v>2</v>
      </c>
      <c r="F40" s="17">
        <v>2</v>
      </c>
      <c r="G40" s="17">
        <f>D40*D4+E40*E4+F40*F4</f>
        <v>134.8</v>
      </c>
      <c r="H40" s="33">
        <f>G40/(D4+E4+F4)</f>
        <v>1.5858823529411765</v>
      </c>
      <c r="I40" s="53">
        <v>401.67</v>
      </c>
      <c r="J40" s="18">
        <f t="shared" si="0"/>
        <v>0.6370013647058824</v>
      </c>
      <c r="K40" s="13"/>
    </row>
    <row r="41" spans="1:11" ht="18.75">
      <c r="A41" s="6">
        <f t="shared" si="1"/>
        <v>30</v>
      </c>
      <c r="B41" s="4" t="s">
        <v>53</v>
      </c>
      <c r="C41" s="4" t="s">
        <v>1</v>
      </c>
      <c r="D41" s="52">
        <v>2</v>
      </c>
      <c r="E41" s="52">
        <v>4</v>
      </c>
      <c r="F41" s="52">
        <v>4</v>
      </c>
      <c r="G41" s="17">
        <f>D41*D4+E41*E4+F41*F4</f>
        <v>296</v>
      </c>
      <c r="H41" s="33">
        <f>G41/(D4+E4+F4)</f>
        <v>3.4823529411764707</v>
      </c>
      <c r="I41" s="53">
        <v>121.33</v>
      </c>
      <c r="J41" s="18">
        <f t="shared" si="0"/>
        <v>0.4225138823529412</v>
      </c>
      <c r="K41" s="13"/>
    </row>
    <row r="42" spans="1:11" ht="18.75">
      <c r="A42" s="6">
        <f t="shared" si="1"/>
        <v>31</v>
      </c>
      <c r="B42" s="6" t="s">
        <v>12</v>
      </c>
      <c r="C42" s="4" t="s">
        <v>1</v>
      </c>
      <c r="D42" s="17">
        <v>1</v>
      </c>
      <c r="E42" s="17">
        <v>2</v>
      </c>
      <c r="F42" s="17">
        <v>2</v>
      </c>
      <c r="G42" s="17">
        <f>D42*D4+E42*E4+F42*F4</f>
        <v>148</v>
      </c>
      <c r="H42" s="33">
        <f>G42/(D4+E4+F4)</f>
        <v>1.7411764705882353</v>
      </c>
      <c r="I42" s="53">
        <v>842.33</v>
      </c>
      <c r="J42" s="18">
        <f t="shared" si="0"/>
        <v>1.4666451764705883</v>
      </c>
      <c r="K42" s="13"/>
    </row>
    <row r="43" spans="1:11" ht="18.75">
      <c r="A43" s="6">
        <f t="shared" si="1"/>
        <v>32</v>
      </c>
      <c r="B43" s="6" t="s">
        <v>13</v>
      </c>
      <c r="C43" s="4" t="s">
        <v>1</v>
      </c>
      <c r="D43" s="17">
        <v>5</v>
      </c>
      <c r="E43" s="17">
        <v>6</v>
      </c>
      <c r="F43" s="17">
        <v>8</v>
      </c>
      <c r="G43" s="17">
        <f>D43*D4+E43*E4+F43*F4</f>
        <v>548</v>
      </c>
      <c r="H43" s="33">
        <f>G43/(D4+E4+F4)</f>
        <v>6.447058823529412</v>
      </c>
      <c r="I43" s="53">
        <v>22</v>
      </c>
      <c r="J43" s="18">
        <f t="shared" si="0"/>
        <v>0.14183529411764706</v>
      </c>
      <c r="K43" s="13"/>
    </row>
    <row r="44" spans="1:11" ht="18.75">
      <c r="A44" s="6"/>
      <c r="B44" s="6"/>
      <c r="C44" s="6"/>
      <c r="D44" s="17"/>
      <c r="E44" s="17"/>
      <c r="F44" s="17"/>
      <c r="G44" s="17"/>
      <c r="H44" s="33"/>
      <c r="I44" s="75"/>
      <c r="J44" s="18"/>
      <c r="K44" s="13"/>
    </row>
    <row r="45" spans="1:11" ht="15.75">
      <c r="A45" s="6"/>
      <c r="B45" s="6" t="s">
        <v>20</v>
      </c>
      <c r="C45" s="6"/>
      <c r="D45" s="6"/>
      <c r="E45" s="6"/>
      <c r="F45" s="6"/>
      <c r="G45" s="6"/>
      <c r="H45" s="6"/>
      <c r="I45" s="4"/>
      <c r="J45" s="24">
        <f>SUM(J6:J43)</f>
        <v>245.89861679999999</v>
      </c>
      <c r="K45" s="13"/>
    </row>
    <row r="46" spans="1:11" ht="15.75">
      <c r="A46" s="6"/>
      <c r="B46" s="6" t="s">
        <v>109</v>
      </c>
      <c r="C46" s="6"/>
      <c r="D46" s="6"/>
      <c r="E46" s="6"/>
      <c r="F46" s="6"/>
      <c r="G46" s="6"/>
      <c r="H46" s="6"/>
      <c r="I46" s="4"/>
      <c r="J46" s="24">
        <f>J45*1.045</f>
        <v>256.96405455599995</v>
      </c>
      <c r="K46" s="13"/>
    </row>
    <row r="47" spans="1:11" ht="15.75">
      <c r="A47" s="6"/>
      <c r="B47" s="4" t="s">
        <v>21</v>
      </c>
      <c r="C47" s="6"/>
      <c r="D47" s="6"/>
      <c r="E47" s="6"/>
      <c r="F47" s="6"/>
      <c r="G47" s="6"/>
      <c r="H47" s="6"/>
      <c r="I47" s="4"/>
      <c r="J47" s="34">
        <v>75</v>
      </c>
      <c r="K47" s="13"/>
    </row>
    <row r="48" spans="1:11" ht="15.75">
      <c r="A48" s="6"/>
      <c r="B48" s="4" t="s">
        <v>22</v>
      </c>
      <c r="C48" s="6"/>
      <c r="D48" s="6"/>
      <c r="E48" s="6"/>
      <c r="F48" s="6"/>
      <c r="G48" s="6"/>
      <c r="H48" s="6"/>
      <c r="I48" s="4"/>
      <c r="J48" s="23">
        <f>J47*365</f>
        <v>27375</v>
      </c>
      <c r="K48" s="13"/>
    </row>
    <row r="49" spans="1:11" ht="15.75">
      <c r="A49" s="6"/>
      <c r="B49" s="4" t="s">
        <v>24</v>
      </c>
      <c r="C49" s="6"/>
      <c r="D49" s="6"/>
      <c r="E49" s="6"/>
      <c r="F49" s="6"/>
      <c r="G49" s="6"/>
      <c r="H49" s="6"/>
      <c r="I49" s="4"/>
      <c r="J49" s="43">
        <f>J45*J48/1000</f>
        <v>6731.4746349</v>
      </c>
      <c r="K49" s="13"/>
    </row>
    <row r="50" spans="1:11" ht="39" customHeight="1">
      <c r="A50" s="6"/>
      <c r="B50" s="32" t="s">
        <v>120</v>
      </c>
      <c r="C50" s="41"/>
      <c r="D50" s="41"/>
      <c r="E50" s="41"/>
      <c r="F50" s="41"/>
      <c r="G50" s="41"/>
      <c r="H50" s="41"/>
      <c r="I50" s="32"/>
      <c r="J50" s="16">
        <f>J49*1.045</f>
        <v>7034.390993470499</v>
      </c>
      <c r="K50" s="13"/>
    </row>
    <row r="51" spans="1:11" ht="1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</row>
    <row r="52" spans="1:11" ht="1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</row>
    <row r="54" spans="1:11" ht="1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</row>
    <row r="55" spans="1:11" ht="1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</row>
    <row r="57" spans="1:11" ht="15">
      <c r="A57" s="13"/>
      <c r="B57" s="13"/>
      <c r="C57" s="13"/>
      <c r="D57" s="13"/>
      <c r="E57" s="13"/>
      <c r="F57" s="13"/>
      <c r="G57" s="13"/>
      <c r="H57" s="13"/>
      <c r="I57" s="14"/>
      <c r="J57" s="13"/>
      <c r="K57" s="13"/>
    </row>
    <row r="58" spans="1:11" ht="1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</row>
    <row r="59" spans="1:11" ht="1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</row>
    <row r="60" spans="1:11" ht="1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</row>
    <row r="61" spans="1:11" ht="1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</row>
    <row r="62" spans="1:11" ht="1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</row>
    <row r="63" spans="1:11" ht="1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</row>
    <row r="64" spans="1:11" ht="1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</row>
    <row r="65" spans="1:11" ht="1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</row>
    <row r="66" spans="1:11" ht="1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</row>
    <row r="67" spans="1:11" ht="1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</row>
    <row r="69" spans="1:11" ht="1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</row>
    <row r="70" spans="1:11" ht="1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</row>
    <row r="71" spans="1:11" ht="1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</row>
    <row r="72" spans="1:11" ht="1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</row>
    <row r="73" spans="1:11" ht="1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</row>
    <row r="74" spans="1:11" ht="1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</row>
    <row r="75" spans="1:11" ht="1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</row>
    <row r="76" spans="1:11" ht="1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</row>
    <row r="77" spans="1:11" ht="1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</row>
    <row r="78" spans="1:11" ht="1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</row>
    <row r="79" spans="1:11" ht="1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</row>
    <row r="80" spans="1:11" ht="1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</row>
    <row r="81" spans="1:11" ht="1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</row>
    <row r="82" spans="1:11" ht="1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</row>
    <row r="83" spans="1:11" ht="1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</row>
    <row r="84" spans="1:11" ht="1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</row>
    <row r="85" spans="1:11" ht="1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</row>
    <row r="86" spans="1:11" ht="1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</row>
    <row r="87" spans="1:11" ht="1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</row>
    <row r="88" spans="1:11" ht="1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</row>
    <row r="89" spans="1:11" ht="1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</row>
    <row r="90" spans="1:11" ht="1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</row>
    <row r="91" spans="1:11" ht="1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</row>
    <row r="92" spans="1:11" ht="1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</row>
    <row r="93" spans="1:11" ht="1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</row>
    <row r="94" spans="1:11" ht="15">
      <c r="A94" s="13"/>
      <c r="B94" s="13"/>
      <c r="C94" s="13"/>
      <c r="D94" s="13"/>
      <c r="E94" s="13"/>
      <c r="F94" s="13"/>
      <c r="G94" s="13"/>
      <c r="H94" s="13"/>
      <c r="I94" s="14"/>
      <c r="J94" s="13"/>
      <c r="K94" s="13"/>
    </row>
    <row r="95" spans="1:11" ht="15">
      <c r="A95" s="13"/>
      <c r="B95" s="13"/>
      <c r="C95" s="13"/>
      <c r="D95" s="13"/>
      <c r="E95" s="13"/>
      <c r="F95" s="13"/>
      <c r="G95" s="13"/>
      <c r="H95" s="13"/>
      <c r="I95" s="14"/>
      <c r="J95" s="13"/>
      <c r="K95" s="13"/>
    </row>
    <row r="96" spans="1:11" ht="15">
      <c r="A96" s="13"/>
      <c r="B96" s="13"/>
      <c r="C96" s="13"/>
      <c r="D96" s="13"/>
      <c r="E96" s="13"/>
      <c r="F96" s="13"/>
      <c r="G96" s="13"/>
      <c r="H96" s="13"/>
      <c r="I96" s="14"/>
      <c r="J96" s="13"/>
      <c r="K96" s="13"/>
    </row>
    <row r="97" spans="1:11" ht="15">
      <c r="A97" s="13"/>
      <c r="B97" s="13"/>
      <c r="C97" s="13"/>
      <c r="D97" s="13"/>
      <c r="E97" s="13"/>
      <c r="F97" s="13"/>
      <c r="G97" s="13"/>
      <c r="H97" s="13"/>
      <c r="I97" s="14"/>
      <c r="J97" s="13"/>
      <c r="K97" s="13"/>
    </row>
    <row r="98" spans="1:11" ht="15">
      <c r="A98" s="13"/>
      <c r="B98" s="13"/>
      <c r="C98" s="13"/>
      <c r="D98" s="13"/>
      <c r="E98" s="13"/>
      <c r="F98" s="13"/>
      <c r="G98" s="13"/>
      <c r="H98" s="13"/>
      <c r="I98" s="14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4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4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4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4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4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4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4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4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4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4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4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4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4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4"/>
      <c r="J112" s="13"/>
      <c r="K112" s="13"/>
    </row>
    <row r="113" spans="1:11" ht="15">
      <c r="A113" s="13"/>
      <c r="B113" s="13"/>
      <c r="C113" s="13"/>
      <c r="D113" s="13"/>
      <c r="E113" s="13"/>
      <c r="F113" s="13"/>
      <c r="G113" s="13"/>
      <c r="H113" s="13"/>
      <c r="I113" s="14"/>
      <c r="J113" s="13"/>
      <c r="K113" s="13"/>
    </row>
    <row r="114" spans="1:11" ht="15">
      <c r="A114" s="13"/>
      <c r="B114" s="13"/>
      <c r="C114" s="13"/>
      <c r="D114" s="13"/>
      <c r="E114" s="13"/>
      <c r="F114" s="13"/>
      <c r="G114" s="13"/>
      <c r="H114" s="13"/>
      <c r="I114" s="14"/>
      <c r="J114" s="13"/>
      <c r="K114" s="13"/>
    </row>
    <row r="115" spans="1:11" ht="15">
      <c r="A115" s="13"/>
      <c r="B115" s="13"/>
      <c r="C115" s="13"/>
      <c r="D115" s="13"/>
      <c r="E115" s="13"/>
      <c r="F115" s="13"/>
      <c r="G115" s="13"/>
      <c r="H115" s="13"/>
      <c r="I115" s="14"/>
      <c r="J115" s="13"/>
      <c r="K115" s="13"/>
    </row>
    <row r="116" spans="1:11" ht="15">
      <c r="A116" s="13"/>
      <c r="B116" s="13"/>
      <c r="C116" s="13"/>
      <c r="D116" s="13"/>
      <c r="E116" s="13"/>
      <c r="F116" s="13"/>
      <c r="G116" s="13"/>
      <c r="H116" s="13"/>
      <c r="I116" s="14"/>
      <c r="J116" s="13"/>
      <c r="K116" s="13"/>
    </row>
    <row r="117" spans="1:11" ht="15">
      <c r="A117" s="13"/>
      <c r="B117" s="13"/>
      <c r="C117" s="13"/>
      <c r="D117" s="13"/>
      <c r="E117" s="13"/>
      <c r="F117" s="13"/>
      <c r="G117" s="13"/>
      <c r="H117" s="13"/>
      <c r="I117" s="14"/>
      <c r="J117" s="13"/>
      <c r="K117" s="13"/>
    </row>
    <row r="118" spans="1:11" ht="15">
      <c r="A118" s="13"/>
      <c r="B118" s="13"/>
      <c r="C118" s="13"/>
      <c r="D118" s="13"/>
      <c r="E118" s="13"/>
      <c r="F118" s="13"/>
      <c r="G118" s="13"/>
      <c r="H118" s="13"/>
      <c r="I118" s="14"/>
      <c r="J118" s="13"/>
      <c r="K118" s="13"/>
    </row>
    <row r="119" spans="1:11" ht="15">
      <c r="A119" s="13"/>
      <c r="B119" s="13"/>
      <c r="C119" s="13"/>
      <c r="D119" s="13"/>
      <c r="E119" s="13"/>
      <c r="F119" s="13"/>
      <c r="G119" s="13"/>
      <c r="H119" s="13"/>
      <c r="I119" s="14"/>
      <c r="J119" s="13"/>
      <c r="K119" s="13"/>
    </row>
    <row r="120" spans="1:11" ht="15">
      <c r="A120" s="13"/>
      <c r="B120" s="13"/>
      <c r="C120" s="13"/>
      <c r="D120" s="13"/>
      <c r="E120" s="13"/>
      <c r="F120" s="13"/>
      <c r="G120" s="13"/>
      <c r="H120" s="13"/>
      <c r="I120" s="14"/>
      <c r="J120" s="13"/>
      <c r="K120" s="13"/>
    </row>
    <row r="121" spans="1:11" ht="15">
      <c r="A121" s="13"/>
      <c r="B121" s="13"/>
      <c r="C121" s="13"/>
      <c r="D121" s="13"/>
      <c r="E121" s="13"/>
      <c r="F121" s="13"/>
      <c r="G121" s="13"/>
      <c r="H121" s="13"/>
      <c r="I121" s="14"/>
      <c r="J121" s="13"/>
      <c r="K121" s="13"/>
    </row>
    <row r="122" spans="1:11" ht="15">
      <c r="A122" s="13"/>
      <c r="B122" s="13"/>
      <c r="C122" s="13"/>
      <c r="D122" s="13"/>
      <c r="E122" s="13"/>
      <c r="F122" s="13"/>
      <c r="G122" s="13"/>
      <c r="H122" s="13"/>
      <c r="I122" s="14"/>
      <c r="J122" s="13"/>
      <c r="K122" s="13"/>
    </row>
    <row r="123" spans="1:11" ht="15">
      <c r="A123" s="13"/>
      <c r="B123" s="13"/>
      <c r="C123" s="13"/>
      <c r="D123" s="13"/>
      <c r="E123" s="13"/>
      <c r="F123" s="13"/>
      <c r="G123" s="13"/>
      <c r="H123" s="13"/>
      <c r="I123" s="14"/>
      <c r="J123" s="13"/>
      <c r="K123" s="13"/>
    </row>
    <row r="124" spans="1:11" ht="15">
      <c r="A124" s="13"/>
      <c r="B124" s="13"/>
      <c r="C124" s="13"/>
      <c r="D124" s="13"/>
      <c r="E124" s="13"/>
      <c r="F124" s="13"/>
      <c r="G124" s="13"/>
      <c r="H124" s="13"/>
      <c r="I124" s="14"/>
      <c r="J124" s="13"/>
      <c r="K124" s="13"/>
    </row>
    <row r="125" spans="1:11" ht="15">
      <c r="A125" s="13"/>
      <c r="B125" s="13"/>
      <c r="C125" s="13"/>
      <c r="D125" s="13"/>
      <c r="E125" s="13"/>
      <c r="F125" s="13"/>
      <c r="G125" s="13"/>
      <c r="H125" s="13"/>
      <c r="I125" s="14"/>
      <c r="J125" s="13"/>
      <c r="K125" s="13"/>
    </row>
    <row r="126" spans="1:11" ht="15">
      <c r="A126" s="13"/>
      <c r="B126" s="13"/>
      <c r="C126" s="13"/>
      <c r="D126" s="13"/>
      <c r="E126" s="13"/>
      <c r="F126" s="13"/>
      <c r="G126" s="13"/>
      <c r="H126" s="13"/>
      <c r="I126" s="14"/>
      <c r="J126" s="13"/>
      <c r="K126" s="13"/>
    </row>
    <row r="127" spans="1:11" ht="15">
      <c r="A127" s="13"/>
      <c r="B127" s="13"/>
      <c r="C127" s="13"/>
      <c r="D127" s="13"/>
      <c r="E127" s="13"/>
      <c r="F127" s="13"/>
      <c r="G127" s="13"/>
      <c r="H127" s="13"/>
      <c r="I127" s="14"/>
      <c r="J127" s="13"/>
      <c r="K127" s="13"/>
    </row>
    <row r="128" spans="1:11" ht="15">
      <c r="A128" s="13"/>
      <c r="B128" s="13"/>
      <c r="C128" s="13"/>
      <c r="D128" s="13"/>
      <c r="E128" s="13"/>
      <c r="F128" s="13"/>
      <c r="G128" s="13"/>
      <c r="H128" s="13"/>
      <c r="I128" s="14"/>
      <c r="J128" s="13"/>
      <c r="K128" s="13"/>
    </row>
    <row r="129" spans="1:11" ht="15">
      <c r="A129" s="13"/>
      <c r="B129" s="13"/>
      <c r="C129" s="13"/>
      <c r="D129" s="13"/>
      <c r="E129" s="13"/>
      <c r="F129" s="13"/>
      <c r="G129" s="13"/>
      <c r="H129" s="13"/>
      <c r="I129" s="14"/>
      <c r="J129" s="13"/>
      <c r="K129" s="13"/>
    </row>
    <row r="130" spans="1:11" ht="15">
      <c r="A130" s="13"/>
      <c r="B130" s="13"/>
      <c r="C130" s="13"/>
      <c r="D130" s="13"/>
      <c r="E130" s="13"/>
      <c r="F130" s="13"/>
      <c r="G130" s="13"/>
      <c r="H130" s="13"/>
      <c r="I130" s="14"/>
      <c r="J130" s="13"/>
      <c r="K130" s="13"/>
    </row>
    <row r="131" spans="1:11" ht="15">
      <c r="A131" s="13"/>
      <c r="B131" s="13"/>
      <c r="C131" s="13"/>
      <c r="D131" s="13"/>
      <c r="E131" s="13"/>
      <c r="F131" s="13"/>
      <c r="G131" s="13"/>
      <c r="H131" s="13"/>
      <c r="I131" s="14"/>
      <c r="J131" s="13"/>
      <c r="K131" s="13"/>
    </row>
    <row r="132" spans="1:11" ht="15">
      <c r="A132" s="13"/>
      <c r="B132" s="13"/>
      <c r="C132" s="13"/>
      <c r="D132" s="13"/>
      <c r="E132" s="13"/>
      <c r="F132" s="13"/>
      <c r="G132" s="13"/>
      <c r="H132" s="13"/>
      <c r="I132" s="14"/>
      <c r="J132" s="13"/>
      <c r="K132" s="13"/>
    </row>
    <row r="133" spans="1:11" ht="15">
      <c r="A133" s="13"/>
      <c r="B133" s="13"/>
      <c r="C133" s="13"/>
      <c r="D133" s="13"/>
      <c r="E133" s="13"/>
      <c r="F133" s="13"/>
      <c r="G133" s="13"/>
      <c r="H133" s="13"/>
      <c r="I133" s="14"/>
      <c r="J133" s="13"/>
      <c r="K133" s="13"/>
    </row>
    <row r="134" spans="1:11" ht="15">
      <c r="A134" s="13"/>
      <c r="B134" s="13"/>
      <c r="C134" s="13"/>
      <c r="D134" s="13"/>
      <c r="E134" s="13"/>
      <c r="F134" s="13"/>
      <c r="G134" s="13"/>
      <c r="H134" s="13"/>
      <c r="I134" s="14"/>
      <c r="J134" s="13"/>
      <c r="K134" s="13"/>
    </row>
    <row r="135" spans="1:11" ht="15">
      <c r="A135" s="13"/>
      <c r="B135" s="13"/>
      <c r="C135" s="13"/>
      <c r="D135" s="13"/>
      <c r="E135" s="13"/>
      <c r="F135" s="13"/>
      <c r="G135" s="13"/>
      <c r="H135" s="13"/>
      <c r="I135" s="14"/>
      <c r="J135" s="13"/>
      <c r="K135" s="13"/>
    </row>
    <row r="136" spans="1:11" ht="15">
      <c r="A136" s="13"/>
      <c r="B136" s="13"/>
      <c r="C136" s="13"/>
      <c r="D136" s="13"/>
      <c r="E136" s="13"/>
      <c r="F136" s="13"/>
      <c r="G136" s="13"/>
      <c r="H136" s="13"/>
      <c r="I136" s="14"/>
      <c r="J136" s="13"/>
      <c r="K136" s="13"/>
    </row>
    <row r="137" spans="1:11" ht="15">
      <c r="A137" s="13"/>
      <c r="B137" s="13"/>
      <c r="C137" s="13"/>
      <c r="D137" s="13"/>
      <c r="E137" s="13"/>
      <c r="F137" s="13"/>
      <c r="G137" s="13"/>
      <c r="H137" s="13"/>
      <c r="I137" s="14"/>
      <c r="J137" s="13"/>
      <c r="K137" s="13"/>
    </row>
    <row r="138" spans="1:11" ht="15">
      <c r="A138" s="13"/>
      <c r="B138" s="13"/>
      <c r="C138" s="13"/>
      <c r="D138" s="13"/>
      <c r="E138" s="13"/>
      <c r="F138" s="13"/>
      <c r="G138" s="13"/>
      <c r="H138" s="13"/>
      <c r="I138" s="14"/>
      <c r="J138" s="13"/>
      <c r="K138" s="13"/>
    </row>
    <row r="139" spans="1:11" ht="15">
      <c r="A139" s="13"/>
      <c r="B139" s="13"/>
      <c r="C139" s="13"/>
      <c r="D139" s="13"/>
      <c r="E139" s="13"/>
      <c r="F139" s="13"/>
      <c r="G139" s="13"/>
      <c r="H139" s="13"/>
      <c r="I139" s="14"/>
      <c r="J139" s="13"/>
      <c r="K139" s="13"/>
    </row>
    <row r="140" spans="1:11" ht="15">
      <c r="A140" s="13"/>
      <c r="B140" s="13"/>
      <c r="C140" s="13"/>
      <c r="D140" s="13"/>
      <c r="E140" s="13"/>
      <c r="F140" s="13"/>
      <c r="G140" s="13"/>
      <c r="H140" s="13"/>
      <c r="I140" s="14"/>
      <c r="J140" s="13"/>
      <c r="K140" s="13"/>
    </row>
    <row r="141" spans="1:11" ht="15">
      <c r="A141" s="13"/>
      <c r="B141" s="13"/>
      <c r="C141" s="13"/>
      <c r="D141" s="13"/>
      <c r="E141" s="13"/>
      <c r="F141" s="13"/>
      <c r="G141" s="13"/>
      <c r="H141" s="13"/>
      <c r="I141" s="14"/>
      <c r="J141" s="13"/>
      <c r="K141" s="13"/>
    </row>
    <row r="142" spans="1:11" ht="15">
      <c r="A142" s="13"/>
      <c r="B142" s="13"/>
      <c r="C142" s="13"/>
      <c r="D142" s="13"/>
      <c r="E142" s="13"/>
      <c r="F142" s="13"/>
      <c r="G142" s="13"/>
      <c r="H142" s="13"/>
      <c r="I142" s="14"/>
      <c r="J142" s="13"/>
      <c r="K142" s="13"/>
    </row>
    <row r="143" spans="1:11" ht="15">
      <c r="A143" s="13"/>
      <c r="B143" s="13"/>
      <c r="C143" s="13"/>
      <c r="D143" s="13"/>
      <c r="E143" s="13"/>
      <c r="F143" s="13"/>
      <c r="G143" s="13"/>
      <c r="H143" s="13"/>
      <c r="I143" s="14"/>
      <c r="J143" s="13"/>
      <c r="K143" s="13"/>
    </row>
    <row r="144" spans="1:11" ht="15">
      <c r="A144" s="13"/>
      <c r="B144" s="13"/>
      <c r="C144" s="13"/>
      <c r="D144" s="13"/>
      <c r="E144" s="13"/>
      <c r="F144" s="13"/>
      <c r="G144" s="13"/>
      <c r="H144" s="13"/>
      <c r="I144" s="14"/>
      <c r="J144" s="13"/>
      <c r="K144" s="13"/>
    </row>
    <row r="145" spans="1:11" ht="15">
      <c r="A145" s="13"/>
      <c r="B145" s="13"/>
      <c r="C145" s="13"/>
      <c r="D145" s="13"/>
      <c r="E145" s="13"/>
      <c r="F145" s="13"/>
      <c r="G145" s="13"/>
      <c r="H145" s="13"/>
      <c r="I145" s="14"/>
      <c r="J145" s="13"/>
      <c r="K145" s="13"/>
    </row>
  </sheetData>
  <sheetProtection/>
  <mergeCells count="9">
    <mergeCell ref="D2:F2"/>
    <mergeCell ref="C2:C3"/>
    <mergeCell ref="A1:J1"/>
    <mergeCell ref="A2:A3"/>
    <mergeCell ref="B2:B3"/>
    <mergeCell ref="I2:I3"/>
    <mergeCell ref="J2:J3"/>
    <mergeCell ref="G2:G3"/>
    <mergeCell ref="H2:H3"/>
  </mergeCells>
  <printOptions horizontalCentered="1"/>
  <pageMargins left="0.6299212598425197" right="0.15748031496062992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145"/>
  <sheetViews>
    <sheetView view="pageBreakPreview" zoomScale="85" zoomScaleSheetLayoutView="85" zoomScalePageLayoutView="0" workbookViewId="0" topLeftCell="A16">
      <selection activeCell="J46" sqref="J46"/>
    </sheetView>
  </sheetViews>
  <sheetFormatPr defaultColWidth="9.140625" defaultRowHeight="12.75"/>
  <cols>
    <col min="1" max="1" width="4.28125" style="2" customWidth="1"/>
    <col min="2" max="2" width="32.140625" style="2" customWidth="1"/>
    <col min="3" max="3" width="5.140625" style="2" customWidth="1"/>
    <col min="4" max="4" width="9.7109375" style="2" customWidth="1"/>
    <col min="5" max="5" width="10.140625" style="2" customWidth="1"/>
    <col min="6" max="6" width="12.421875" style="2" customWidth="1"/>
    <col min="7" max="7" width="12.28125" style="2" customWidth="1"/>
    <col min="8" max="8" width="14.28125" style="2" customWidth="1"/>
    <col min="9" max="9" width="12.00390625" style="2" customWidth="1"/>
    <col min="10" max="10" width="14.8515625" style="2" customWidth="1"/>
    <col min="11" max="11" width="9.140625" style="2" customWidth="1"/>
    <col min="12" max="12" width="17.421875" style="2" customWidth="1"/>
    <col min="13" max="16384" width="9.140625" style="2" customWidth="1"/>
  </cols>
  <sheetData>
    <row r="1" spans="1:10" ht="69" customHeight="1">
      <c r="A1" s="78" t="s">
        <v>113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3" customFormat="1" ht="36.75" customHeight="1">
      <c r="A2" s="79" t="s">
        <v>25</v>
      </c>
      <c r="B2" s="77" t="s">
        <v>17</v>
      </c>
      <c r="C2" s="77" t="s">
        <v>0</v>
      </c>
      <c r="D2" s="77"/>
      <c r="E2" s="77"/>
      <c r="F2" s="77"/>
      <c r="G2" s="80" t="s">
        <v>43</v>
      </c>
      <c r="H2" s="77" t="s">
        <v>41</v>
      </c>
      <c r="I2" s="77" t="s">
        <v>110</v>
      </c>
      <c r="J2" s="77" t="s">
        <v>15</v>
      </c>
    </row>
    <row r="3" spans="1:10" s="3" customFormat="1" ht="46.5" customHeight="1">
      <c r="A3" s="79"/>
      <c r="B3" s="77"/>
      <c r="C3" s="77"/>
      <c r="D3" s="20" t="s">
        <v>72</v>
      </c>
      <c r="E3" s="20" t="s">
        <v>73</v>
      </c>
      <c r="F3" s="20" t="s">
        <v>74</v>
      </c>
      <c r="G3" s="81"/>
      <c r="H3" s="77"/>
      <c r="I3" s="77"/>
      <c r="J3" s="77"/>
    </row>
    <row r="4" spans="1:10" s="3" customFormat="1" ht="18.75" customHeight="1">
      <c r="A4" s="8"/>
      <c r="B4" s="22" t="s">
        <v>42</v>
      </c>
      <c r="C4" s="9"/>
      <c r="D4" s="21">
        <v>19</v>
      </c>
      <c r="E4" s="21">
        <v>23</v>
      </c>
      <c r="F4" s="21">
        <v>18</v>
      </c>
      <c r="G4" s="19"/>
      <c r="H4" s="19"/>
      <c r="I4" s="9"/>
      <c r="J4" s="9"/>
    </row>
    <row r="5" spans="1:10" s="3" customFormat="1" ht="16.5" customHeight="1">
      <c r="A5" s="8"/>
      <c r="B5" s="22" t="s">
        <v>83</v>
      </c>
      <c r="C5" s="9"/>
      <c r="D5" s="21"/>
      <c r="E5" s="21"/>
      <c r="F5" s="21"/>
      <c r="G5" s="19"/>
      <c r="H5" s="19"/>
      <c r="I5" s="9"/>
      <c r="J5" s="18"/>
    </row>
    <row r="6" spans="1:10" ht="20.25" customHeight="1">
      <c r="A6" s="10">
        <v>1</v>
      </c>
      <c r="B6" s="6" t="s">
        <v>30</v>
      </c>
      <c r="C6" s="11" t="s">
        <v>1</v>
      </c>
      <c r="D6" s="17">
        <v>50</v>
      </c>
      <c r="E6" s="17">
        <v>100</v>
      </c>
      <c r="F6" s="17">
        <v>150</v>
      </c>
      <c r="G6" s="17">
        <f>D6*D4+E6*E4+F6*F4</f>
        <v>5950</v>
      </c>
      <c r="H6" s="33">
        <f>G6/(D4+E4+F4)</f>
        <v>99.16666666666667</v>
      </c>
      <c r="I6" s="33">
        <v>34.48</v>
      </c>
      <c r="J6" s="74">
        <f aca="true" t="shared" si="0" ref="J6:J43">H6/1000*I6</f>
        <v>3.4192666666666662</v>
      </c>
    </row>
    <row r="7" spans="1:10" ht="18.75">
      <c r="A7" s="6">
        <f>SUM(A6)+1</f>
        <v>2</v>
      </c>
      <c r="B7" s="6" t="s">
        <v>29</v>
      </c>
      <c r="C7" s="6" t="s">
        <v>1</v>
      </c>
      <c r="D7" s="17">
        <v>100</v>
      </c>
      <c r="E7" s="17">
        <v>200</v>
      </c>
      <c r="F7" s="17">
        <v>250</v>
      </c>
      <c r="G7" s="17">
        <f>D7*D4+E7*E4+F7*F4</f>
        <v>11000</v>
      </c>
      <c r="H7" s="33">
        <f>G7/(D4+E4+F4)</f>
        <v>183.33333333333334</v>
      </c>
      <c r="I7" s="33">
        <v>34.67</v>
      </c>
      <c r="J7" s="74">
        <f t="shared" si="0"/>
        <v>6.356166666666668</v>
      </c>
    </row>
    <row r="8" spans="1:10" s="5" customFormat="1" ht="18.75">
      <c r="A8" s="6">
        <f aca="true" t="shared" si="1" ref="A8:A43">SUM(A7)+1</f>
        <v>3</v>
      </c>
      <c r="B8" s="6" t="s">
        <v>32</v>
      </c>
      <c r="C8" s="6" t="s">
        <v>1</v>
      </c>
      <c r="D8" s="17">
        <v>25</v>
      </c>
      <c r="E8" s="17">
        <v>40</v>
      </c>
      <c r="F8" s="17">
        <v>45</v>
      </c>
      <c r="G8" s="17">
        <f>D8*D4+E8*E4+F8*F4</f>
        <v>2205</v>
      </c>
      <c r="H8" s="33">
        <f>G8/(D4+E4+F4)</f>
        <v>36.75</v>
      </c>
      <c r="I8" s="33">
        <v>28.33</v>
      </c>
      <c r="J8" s="74">
        <f t="shared" si="0"/>
        <v>1.0411275</v>
      </c>
    </row>
    <row r="9" spans="1:10" ht="18.75">
      <c r="A9" s="6">
        <f t="shared" si="1"/>
        <v>4</v>
      </c>
      <c r="B9" s="4" t="s">
        <v>75</v>
      </c>
      <c r="C9" s="6" t="s">
        <v>1</v>
      </c>
      <c r="D9" s="17">
        <v>30</v>
      </c>
      <c r="E9" s="17">
        <v>40</v>
      </c>
      <c r="F9" s="17">
        <v>50</v>
      </c>
      <c r="G9" s="17">
        <f>D9*D4+E9*E4+F9*F4</f>
        <v>2390</v>
      </c>
      <c r="H9" s="33">
        <f>G9/(D4+E4+F4)</f>
        <v>39.833333333333336</v>
      </c>
      <c r="I9" s="33">
        <v>46.33</v>
      </c>
      <c r="J9" s="74">
        <f t="shared" si="0"/>
        <v>1.8454783333333336</v>
      </c>
    </row>
    <row r="10" spans="1:10" ht="18.75">
      <c r="A10" s="6">
        <f t="shared" si="1"/>
        <v>5</v>
      </c>
      <c r="B10" s="4" t="s">
        <v>101</v>
      </c>
      <c r="C10" s="6" t="s">
        <v>1</v>
      </c>
      <c r="D10" s="17">
        <v>15</v>
      </c>
      <c r="E10" s="17">
        <v>20</v>
      </c>
      <c r="F10" s="17">
        <v>25</v>
      </c>
      <c r="G10" s="17">
        <f>D10*D4+E10*E4+F10*F4</f>
        <v>1195</v>
      </c>
      <c r="H10" s="33">
        <f>G10/(D4+E4+F4)</f>
        <v>19.916666666666668</v>
      </c>
      <c r="I10" s="33">
        <v>39.33</v>
      </c>
      <c r="J10" s="74">
        <f t="shared" si="0"/>
        <v>0.7833225</v>
      </c>
    </row>
    <row r="11" spans="1:10" ht="18.75">
      <c r="A11" s="6"/>
      <c r="B11" s="66" t="s">
        <v>89</v>
      </c>
      <c r="C11" s="6"/>
      <c r="D11" s="17"/>
      <c r="E11" s="17"/>
      <c r="F11" s="17"/>
      <c r="G11" s="17"/>
      <c r="H11" s="33"/>
      <c r="I11" s="33"/>
      <c r="J11" s="74"/>
    </row>
    <row r="12" spans="1:10" ht="18.75">
      <c r="A12" s="6">
        <f>SUM(A10)+1</f>
        <v>6</v>
      </c>
      <c r="B12" s="6" t="s">
        <v>3</v>
      </c>
      <c r="C12" s="6" t="s">
        <v>1</v>
      </c>
      <c r="D12" s="17">
        <v>240</v>
      </c>
      <c r="E12" s="17">
        <v>300</v>
      </c>
      <c r="F12" s="17">
        <v>400</v>
      </c>
      <c r="G12" s="17">
        <f>D12*D4+E12*E4+F12*F4</f>
        <v>18660</v>
      </c>
      <c r="H12" s="33">
        <f>G12/(D4+E4+F4)</f>
        <v>311</v>
      </c>
      <c r="I12" s="33">
        <v>32</v>
      </c>
      <c r="J12" s="74">
        <f t="shared" si="0"/>
        <v>9.952</v>
      </c>
    </row>
    <row r="13" spans="1:10" ht="19.5" customHeight="1">
      <c r="A13" s="6">
        <f t="shared" si="1"/>
        <v>7</v>
      </c>
      <c r="B13" s="6" t="s">
        <v>76</v>
      </c>
      <c r="C13" s="6" t="s">
        <v>1</v>
      </c>
      <c r="D13" s="17">
        <v>50</v>
      </c>
      <c r="E13" s="17">
        <v>80</v>
      </c>
      <c r="F13" s="17">
        <v>100</v>
      </c>
      <c r="G13" s="17">
        <f>D13*D4+E13*E4+F13*F4</f>
        <v>4590</v>
      </c>
      <c r="H13" s="33">
        <f>G13/(D4+E4+F4)</f>
        <v>76.5</v>
      </c>
      <c r="I13" s="33">
        <v>29</v>
      </c>
      <c r="J13" s="74">
        <f t="shared" si="0"/>
        <v>2.2185</v>
      </c>
    </row>
    <row r="14" spans="1:10" ht="47.25">
      <c r="A14" s="6">
        <f t="shared" si="1"/>
        <v>8</v>
      </c>
      <c r="B14" s="4" t="s">
        <v>90</v>
      </c>
      <c r="C14" s="6" t="s">
        <v>1</v>
      </c>
      <c r="D14" s="17">
        <v>250</v>
      </c>
      <c r="E14" s="17">
        <v>320</v>
      </c>
      <c r="F14" s="17">
        <v>375</v>
      </c>
      <c r="G14" s="17">
        <f>D14*D4+E14*E4+F14*F4</f>
        <v>18860</v>
      </c>
      <c r="H14" s="33">
        <f>G14/(D4+E4+F4)</f>
        <v>314.3333333333333</v>
      </c>
      <c r="I14" s="33">
        <v>83.33</v>
      </c>
      <c r="J14" s="74">
        <f t="shared" si="0"/>
        <v>26.193396666666665</v>
      </c>
    </row>
    <row r="15" spans="1:10" ht="18.75">
      <c r="A15" s="6"/>
      <c r="B15" s="66" t="s">
        <v>84</v>
      </c>
      <c r="C15" s="6"/>
      <c r="D15" s="17"/>
      <c r="E15" s="17"/>
      <c r="F15" s="17"/>
      <c r="G15" s="17"/>
      <c r="H15" s="33"/>
      <c r="I15" s="33"/>
      <c r="J15" s="74"/>
    </row>
    <row r="16" spans="1:10" ht="18.75">
      <c r="A16" s="6">
        <f>SUM(A14)+1</f>
        <v>9</v>
      </c>
      <c r="B16" s="4" t="s">
        <v>4</v>
      </c>
      <c r="C16" s="6" t="s">
        <v>1</v>
      </c>
      <c r="D16" s="17">
        <v>260</v>
      </c>
      <c r="E16" s="17">
        <v>300</v>
      </c>
      <c r="F16" s="17">
        <v>300</v>
      </c>
      <c r="G16" s="17">
        <f>D16*D4+E16*E4+F16*F4</f>
        <v>17240</v>
      </c>
      <c r="H16" s="33">
        <f>G16/(D4+E4+F4)</f>
        <v>287.3333333333333</v>
      </c>
      <c r="I16" s="33">
        <v>134.33</v>
      </c>
      <c r="J16" s="74">
        <f t="shared" si="0"/>
        <v>38.59748666666667</v>
      </c>
    </row>
    <row r="17" spans="1:10" ht="18.75">
      <c r="A17" s="6">
        <f t="shared" si="1"/>
        <v>10</v>
      </c>
      <c r="B17" s="6" t="s">
        <v>47</v>
      </c>
      <c r="C17" s="6" t="s">
        <v>1</v>
      </c>
      <c r="D17" s="17">
        <v>15</v>
      </c>
      <c r="E17" s="17">
        <v>15</v>
      </c>
      <c r="F17" s="17">
        <v>20</v>
      </c>
      <c r="G17" s="17">
        <f>D17*D4+E17*E4+F17*F4</f>
        <v>990</v>
      </c>
      <c r="H17" s="33">
        <f>G17/(D4+E4+F4)</f>
        <v>16.5</v>
      </c>
      <c r="I17" s="33">
        <v>376</v>
      </c>
      <c r="J17" s="74">
        <f t="shared" si="0"/>
        <v>6.204000000000001</v>
      </c>
    </row>
    <row r="18" spans="1:10" ht="18" customHeight="1">
      <c r="A18" s="6">
        <f t="shared" si="1"/>
        <v>11</v>
      </c>
      <c r="B18" s="6" t="s">
        <v>46</v>
      </c>
      <c r="C18" s="6" t="s">
        <v>1</v>
      </c>
      <c r="D18" s="17">
        <v>200</v>
      </c>
      <c r="E18" s="17">
        <v>200</v>
      </c>
      <c r="F18" s="17">
        <v>200</v>
      </c>
      <c r="G18" s="17">
        <f>D18*D4+E18*E4+F18*F4</f>
        <v>12000</v>
      </c>
      <c r="H18" s="33">
        <f>G18/(D4+E4+F4)</f>
        <v>200</v>
      </c>
      <c r="I18" s="33">
        <v>73.33</v>
      </c>
      <c r="J18" s="74">
        <f t="shared" si="0"/>
        <v>14.666</v>
      </c>
    </row>
    <row r="19" spans="1:10" ht="31.5">
      <c r="A19" s="6"/>
      <c r="B19" s="67" t="s">
        <v>85</v>
      </c>
      <c r="C19" s="6"/>
      <c r="D19" s="17"/>
      <c r="E19" s="17"/>
      <c r="F19" s="17"/>
      <c r="G19" s="17"/>
      <c r="H19" s="33"/>
      <c r="I19" s="33"/>
      <c r="J19" s="74"/>
    </row>
    <row r="20" spans="1:10" ht="18.75">
      <c r="A20" s="6">
        <f>SUM(A18)+1</f>
        <v>12</v>
      </c>
      <c r="B20" s="6" t="s">
        <v>27</v>
      </c>
      <c r="C20" s="6" t="s">
        <v>1</v>
      </c>
      <c r="D20" s="17">
        <v>200</v>
      </c>
      <c r="E20" s="17">
        <v>200</v>
      </c>
      <c r="F20" s="17">
        <v>200</v>
      </c>
      <c r="G20" s="17">
        <f>D20*D4+E20*E4+F20*F4</f>
        <v>12000</v>
      </c>
      <c r="H20" s="33">
        <f>G20/(D4+E4+F4)</f>
        <v>200</v>
      </c>
      <c r="I20" s="33">
        <v>43.33</v>
      </c>
      <c r="J20" s="74">
        <f t="shared" si="0"/>
        <v>8.666</v>
      </c>
    </row>
    <row r="21" spans="1:10" ht="19.5" customHeight="1">
      <c r="A21" s="6">
        <f t="shared" si="1"/>
        <v>13</v>
      </c>
      <c r="B21" s="6" t="s">
        <v>48</v>
      </c>
      <c r="C21" s="6" t="s">
        <v>1</v>
      </c>
      <c r="D21" s="17">
        <v>350</v>
      </c>
      <c r="E21" s="17">
        <v>300</v>
      </c>
      <c r="F21" s="17">
        <v>300</v>
      </c>
      <c r="G21" s="17">
        <f>D21*D4+E21*E4+F21*F4</f>
        <v>18950</v>
      </c>
      <c r="H21" s="33">
        <f>G21/(D4+E4+F4)</f>
        <v>315.8333333333333</v>
      </c>
      <c r="I21" s="33">
        <v>46</v>
      </c>
      <c r="J21" s="74">
        <f t="shared" si="0"/>
        <v>14.528333333333332</v>
      </c>
    </row>
    <row r="22" spans="1:10" ht="18.75">
      <c r="A22" s="6">
        <f t="shared" si="1"/>
        <v>14</v>
      </c>
      <c r="B22" s="6" t="s">
        <v>91</v>
      </c>
      <c r="C22" s="6" t="s">
        <v>1</v>
      </c>
      <c r="D22" s="17">
        <v>50</v>
      </c>
      <c r="E22" s="17">
        <v>60</v>
      </c>
      <c r="F22" s="17">
        <v>70</v>
      </c>
      <c r="G22" s="17">
        <f>D22*D4+E22*E4+F22*F4</f>
        <v>3590</v>
      </c>
      <c r="H22" s="33">
        <f>G22/(D4+E4+F4)</f>
        <v>59.833333333333336</v>
      </c>
      <c r="I22" s="33">
        <v>192</v>
      </c>
      <c r="J22" s="74">
        <f t="shared" si="0"/>
        <v>11.488</v>
      </c>
    </row>
    <row r="23" spans="1:10" ht="18.75">
      <c r="A23" s="6">
        <f t="shared" si="1"/>
        <v>15</v>
      </c>
      <c r="B23" s="6" t="s">
        <v>6</v>
      </c>
      <c r="C23" s="6" t="s">
        <v>1</v>
      </c>
      <c r="D23" s="17">
        <v>10</v>
      </c>
      <c r="E23" s="17">
        <v>10</v>
      </c>
      <c r="F23" s="17">
        <v>11</v>
      </c>
      <c r="G23" s="17">
        <f>D23*D4+E23*E4+F23*F4</f>
        <v>618</v>
      </c>
      <c r="H23" s="33">
        <f>G23/(D4+E4+F4)</f>
        <v>10.3</v>
      </c>
      <c r="I23" s="33">
        <v>92</v>
      </c>
      <c r="J23" s="74">
        <f t="shared" si="0"/>
        <v>0.9476</v>
      </c>
    </row>
    <row r="24" spans="1:10" ht="18.75">
      <c r="A24" s="6">
        <f t="shared" si="1"/>
        <v>16</v>
      </c>
      <c r="B24" s="6" t="s">
        <v>77</v>
      </c>
      <c r="C24" s="6" t="s">
        <v>11</v>
      </c>
      <c r="D24" s="17">
        <v>10</v>
      </c>
      <c r="E24" s="17">
        <v>12</v>
      </c>
      <c r="F24" s="17">
        <v>12</v>
      </c>
      <c r="G24" s="17">
        <f>D24*D4+E24*E4+F24*F4</f>
        <v>682</v>
      </c>
      <c r="H24" s="33">
        <f>G24/(D4+E4+F4)</f>
        <v>11.366666666666667</v>
      </c>
      <c r="I24" s="33">
        <v>394</v>
      </c>
      <c r="J24" s="74">
        <f t="shared" si="0"/>
        <v>4.478466666666667</v>
      </c>
    </row>
    <row r="25" spans="1:10" ht="31.5">
      <c r="A25" s="6"/>
      <c r="B25" s="22" t="s">
        <v>86</v>
      </c>
      <c r="C25" s="6"/>
      <c r="D25" s="17"/>
      <c r="E25" s="17"/>
      <c r="F25" s="17"/>
      <c r="G25" s="17"/>
      <c r="H25" s="33"/>
      <c r="I25" s="33"/>
      <c r="J25" s="74"/>
    </row>
    <row r="26" spans="1:10" ht="21.75" customHeight="1">
      <c r="A26" s="6">
        <f>SUM(A24)+1</f>
        <v>17</v>
      </c>
      <c r="B26" s="6" t="s">
        <v>78</v>
      </c>
      <c r="C26" s="6" t="s">
        <v>1</v>
      </c>
      <c r="D26" s="17">
        <v>100</v>
      </c>
      <c r="E26" s="17">
        <v>110</v>
      </c>
      <c r="F26" s="17">
        <v>110</v>
      </c>
      <c r="G26" s="17">
        <f>D26*D4+E26*E4+F26*F4</f>
        <v>6410</v>
      </c>
      <c r="H26" s="33">
        <f>G26/(D4+E4+F4)</f>
        <v>106.83333333333333</v>
      </c>
      <c r="I26" s="33">
        <v>299.67</v>
      </c>
      <c r="J26" s="74">
        <f t="shared" si="0"/>
        <v>32.014745</v>
      </c>
    </row>
    <row r="27" spans="1:10" ht="18.75">
      <c r="A27" s="6">
        <f t="shared" si="1"/>
        <v>18</v>
      </c>
      <c r="B27" s="6" t="s">
        <v>18</v>
      </c>
      <c r="C27" s="6" t="s">
        <v>1</v>
      </c>
      <c r="D27" s="17">
        <v>10</v>
      </c>
      <c r="E27" s="17">
        <v>25</v>
      </c>
      <c r="F27" s="17">
        <v>25</v>
      </c>
      <c r="G27" s="17">
        <f>D27*D4+E27*E4+F27*F4</f>
        <v>1215</v>
      </c>
      <c r="H27" s="33">
        <f>G27/(D4+E4+F4)</f>
        <v>20.25</v>
      </c>
      <c r="I27" s="33">
        <v>318.33</v>
      </c>
      <c r="J27" s="74">
        <f t="shared" si="0"/>
        <v>6.4461825</v>
      </c>
    </row>
    <row r="28" spans="1:10" ht="19.5" customHeight="1">
      <c r="A28" s="6">
        <f t="shared" si="1"/>
        <v>19</v>
      </c>
      <c r="B28" s="6" t="s">
        <v>79</v>
      </c>
      <c r="C28" s="6" t="s">
        <v>1</v>
      </c>
      <c r="D28" s="17">
        <v>30</v>
      </c>
      <c r="E28" s="17">
        <v>40</v>
      </c>
      <c r="F28" s="17">
        <v>50</v>
      </c>
      <c r="G28" s="17">
        <f>D28*D4+E28*E4+F28*F4</f>
        <v>2390</v>
      </c>
      <c r="H28" s="33">
        <f>G28/(D4+E4+F4)</f>
        <v>39.833333333333336</v>
      </c>
      <c r="I28" s="33">
        <v>167</v>
      </c>
      <c r="J28" s="74">
        <f t="shared" si="0"/>
        <v>6.652166666666668</v>
      </c>
    </row>
    <row r="29" spans="1:10" ht="18.75">
      <c r="A29" s="6">
        <f t="shared" si="1"/>
        <v>20</v>
      </c>
      <c r="B29" s="6" t="s">
        <v>40</v>
      </c>
      <c r="C29" s="6" t="s">
        <v>1</v>
      </c>
      <c r="D29" s="17">
        <v>42</v>
      </c>
      <c r="E29" s="17">
        <v>80</v>
      </c>
      <c r="F29" s="17">
        <v>110</v>
      </c>
      <c r="G29" s="17">
        <f>D29*D4+E29*E4+F29*F4</f>
        <v>4618</v>
      </c>
      <c r="H29" s="33">
        <f>G29/(D4+E4+F4)</f>
        <v>76.96666666666667</v>
      </c>
      <c r="I29" s="33">
        <v>197</v>
      </c>
      <c r="J29" s="74">
        <f t="shared" si="0"/>
        <v>15.162433333333334</v>
      </c>
    </row>
    <row r="30" spans="1:10" ht="18.75">
      <c r="A30" s="6">
        <f t="shared" si="1"/>
        <v>21</v>
      </c>
      <c r="B30" s="6" t="s">
        <v>80</v>
      </c>
      <c r="C30" s="6" t="s">
        <v>11</v>
      </c>
      <c r="D30" s="17">
        <v>1</v>
      </c>
      <c r="E30" s="17">
        <v>1</v>
      </c>
      <c r="F30" s="17">
        <v>1</v>
      </c>
      <c r="G30" s="17">
        <f>D30*D4+E30*E4+F30*F4</f>
        <v>60</v>
      </c>
      <c r="H30" s="33">
        <f>G30/(D4+E4+F4)</f>
        <v>1</v>
      </c>
      <c r="I30" s="33">
        <v>7.33</v>
      </c>
      <c r="J30" s="57">
        <f>H30*I30</f>
        <v>7.33</v>
      </c>
    </row>
    <row r="31" spans="1:10" ht="18.75">
      <c r="A31" s="6"/>
      <c r="B31" s="22" t="s">
        <v>87</v>
      </c>
      <c r="C31" s="6"/>
      <c r="D31" s="17"/>
      <c r="E31" s="17"/>
      <c r="F31" s="17"/>
      <c r="G31" s="17"/>
      <c r="H31" s="33"/>
      <c r="I31" s="33"/>
      <c r="J31" s="74"/>
    </row>
    <row r="32" spans="1:10" ht="18.75">
      <c r="A32" s="6">
        <f>SUM(A30)+1</f>
        <v>22</v>
      </c>
      <c r="B32" s="6" t="s">
        <v>8</v>
      </c>
      <c r="C32" s="6" t="s">
        <v>1</v>
      </c>
      <c r="D32" s="17">
        <v>35</v>
      </c>
      <c r="E32" s="17">
        <v>45</v>
      </c>
      <c r="F32" s="17">
        <v>51</v>
      </c>
      <c r="G32" s="17">
        <f>D32*D4+E32*E4+F32*F4</f>
        <v>2618</v>
      </c>
      <c r="H32" s="33">
        <f>G32/(D4+E4+F4)</f>
        <v>43.63333333333333</v>
      </c>
      <c r="I32" s="33">
        <v>187</v>
      </c>
      <c r="J32" s="74">
        <f t="shared" si="0"/>
        <v>8.159433333333332</v>
      </c>
    </row>
    <row r="33" spans="1:10" ht="18.75">
      <c r="A33" s="6">
        <f t="shared" si="1"/>
        <v>23</v>
      </c>
      <c r="B33" s="6" t="s">
        <v>9</v>
      </c>
      <c r="C33" s="6" t="s">
        <v>1</v>
      </c>
      <c r="D33" s="17">
        <v>10</v>
      </c>
      <c r="E33" s="17">
        <v>15</v>
      </c>
      <c r="F33" s="17">
        <v>19</v>
      </c>
      <c r="G33" s="17">
        <f>D33*D4+E33*E4+F33*F4</f>
        <v>877</v>
      </c>
      <c r="H33" s="33">
        <f>G33/(D4+E4+F4)</f>
        <v>14.616666666666667</v>
      </c>
      <c r="I33" s="33">
        <v>93.33</v>
      </c>
      <c r="J33" s="74">
        <f t="shared" si="0"/>
        <v>1.3641735</v>
      </c>
    </row>
    <row r="34" spans="1:10" ht="31.5">
      <c r="A34" s="6"/>
      <c r="B34" s="22" t="s">
        <v>88</v>
      </c>
      <c r="C34" s="6"/>
      <c r="D34" s="17"/>
      <c r="E34" s="17"/>
      <c r="F34" s="17"/>
      <c r="G34" s="17"/>
      <c r="H34" s="33"/>
      <c r="I34" s="33"/>
      <c r="J34" s="74"/>
    </row>
    <row r="35" spans="1:10" ht="18.75">
      <c r="A35" s="6">
        <f>SUM(A33)+1</f>
        <v>24</v>
      </c>
      <c r="B35" s="6" t="s">
        <v>2</v>
      </c>
      <c r="C35" s="6" t="s">
        <v>1</v>
      </c>
      <c r="D35" s="17">
        <v>55</v>
      </c>
      <c r="E35" s="17">
        <v>65</v>
      </c>
      <c r="F35" s="17">
        <v>70</v>
      </c>
      <c r="G35" s="17">
        <f>D35*D4+E35*E4+F35*F4</f>
        <v>3800</v>
      </c>
      <c r="H35" s="33">
        <f>G35/(D4+E4+F4)</f>
        <v>63.333333333333336</v>
      </c>
      <c r="I35" s="33">
        <v>63.67</v>
      </c>
      <c r="J35" s="74">
        <f t="shared" si="0"/>
        <v>4.0324333333333335</v>
      </c>
    </row>
    <row r="36" spans="1:10" ht="37.5" customHeight="1">
      <c r="A36" s="6">
        <f t="shared" si="1"/>
        <v>25</v>
      </c>
      <c r="B36" s="6" t="s">
        <v>82</v>
      </c>
      <c r="C36" s="6" t="s">
        <v>1</v>
      </c>
      <c r="D36" s="17">
        <v>25</v>
      </c>
      <c r="E36" s="17">
        <v>30</v>
      </c>
      <c r="F36" s="17">
        <v>30</v>
      </c>
      <c r="G36" s="17">
        <f>D36*D4+E36*E4+F36*F4</f>
        <v>1705</v>
      </c>
      <c r="H36" s="33">
        <f>G36/(D4+E4+F4)</f>
        <v>28.416666666666668</v>
      </c>
      <c r="I36" s="33">
        <v>164.33</v>
      </c>
      <c r="J36" s="74">
        <f t="shared" si="0"/>
        <v>4.669710833333333</v>
      </c>
    </row>
    <row r="37" spans="1:10" ht="21.75" customHeight="1">
      <c r="A37" s="6">
        <f t="shared" si="1"/>
        <v>26</v>
      </c>
      <c r="B37" s="6" t="s">
        <v>38</v>
      </c>
      <c r="C37" s="6" t="s">
        <v>1</v>
      </c>
      <c r="D37" s="17">
        <v>2</v>
      </c>
      <c r="E37" s="17">
        <v>2</v>
      </c>
      <c r="F37" s="17">
        <v>2</v>
      </c>
      <c r="G37" s="17">
        <f>D37*D4+E37*E4+F37*F4</f>
        <v>120</v>
      </c>
      <c r="H37" s="33">
        <f>G37/(D4+E4+F4)</f>
        <v>2</v>
      </c>
      <c r="I37" s="33">
        <v>428.33</v>
      </c>
      <c r="J37" s="74">
        <f t="shared" si="0"/>
        <v>0.85666</v>
      </c>
    </row>
    <row r="38" spans="1:10" ht="18.75">
      <c r="A38" s="6">
        <f t="shared" si="1"/>
        <v>27</v>
      </c>
      <c r="B38" s="6" t="s">
        <v>81</v>
      </c>
      <c r="C38" s="6" t="s">
        <v>1</v>
      </c>
      <c r="D38" s="17">
        <v>0.3</v>
      </c>
      <c r="E38" s="17">
        <v>2</v>
      </c>
      <c r="F38" s="17">
        <v>2</v>
      </c>
      <c r="G38" s="17">
        <f>D38*D4+E38*E4+F38*F4</f>
        <v>87.7</v>
      </c>
      <c r="H38" s="33">
        <f>G38/(D4+E4+F4)</f>
        <v>1.4616666666666667</v>
      </c>
      <c r="I38" s="33">
        <v>386.67</v>
      </c>
      <c r="J38" s="74">
        <f t="shared" si="0"/>
        <v>0.56518265</v>
      </c>
    </row>
    <row r="39" spans="1:10" ht="18.75">
      <c r="A39" s="6">
        <f t="shared" si="1"/>
        <v>28</v>
      </c>
      <c r="B39" s="6" t="s">
        <v>39</v>
      </c>
      <c r="C39" s="6" t="s">
        <v>1</v>
      </c>
      <c r="D39" s="17">
        <v>0.2</v>
      </c>
      <c r="E39" s="17">
        <v>2</v>
      </c>
      <c r="F39" s="17">
        <v>2</v>
      </c>
      <c r="G39" s="17">
        <f>D39*D4+E39*E4+F39*F4</f>
        <v>85.8</v>
      </c>
      <c r="H39" s="33">
        <f>G39/(D4+E4+F4)</f>
        <v>1.43</v>
      </c>
      <c r="I39" s="33">
        <v>481</v>
      </c>
      <c r="J39" s="74">
        <f t="shared" si="0"/>
        <v>0.6878299999999999</v>
      </c>
    </row>
    <row r="40" spans="1:10" ht="18.75">
      <c r="A40" s="6">
        <f t="shared" si="1"/>
        <v>29</v>
      </c>
      <c r="B40" s="6" t="s">
        <v>71</v>
      </c>
      <c r="C40" s="6" t="s">
        <v>1</v>
      </c>
      <c r="D40" s="17">
        <v>0.4</v>
      </c>
      <c r="E40" s="17">
        <v>2</v>
      </c>
      <c r="F40" s="17">
        <v>2</v>
      </c>
      <c r="G40" s="17">
        <f>D40*D4+E40*E4+F40*F4</f>
        <v>89.6</v>
      </c>
      <c r="H40" s="33">
        <f>G40/(D4+E4+F4)</f>
        <v>1.4933333333333332</v>
      </c>
      <c r="I40" s="53">
        <v>401.67</v>
      </c>
      <c r="J40" s="74">
        <f t="shared" si="0"/>
        <v>0.5998272</v>
      </c>
    </row>
    <row r="41" spans="1:10" ht="19.5" customHeight="1">
      <c r="A41" s="6">
        <f t="shared" si="1"/>
        <v>30</v>
      </c>
      <c r="B41" s="4" t="s">
        <v>53</v>
      </c>
      <c r="C41" s="4" t="s">
        <v>1</v>
      </c>
      <c r="D41" s="52">
        <v>2</v>
      </c>
      <c r="E41" s="52">
        <v>4</v>
      </c>
      <c r="F41" s="52">
        <v>4</v>
      </c>
      <c r="G41" s="17">
        <f>D41*D4+E41*E4+F41*F4</f>
        <v>202</v>
      </c>
      <c r="H41" s="33">
        <f>G41/(D4+E4+F4)</f>
        <v>3.3666666666666667</v>
      </c>
      <c r="I41" s="53">
        <v>121.33</v>
      </c>
      <c r="J41" s="74">
        <f t="shared" si="0"/>
        <v>0.4084776666666667</v>
      </c>
    </row>
    <row r="42" spans="1:10" ht="18.75">
      <c r="A42" s="6">
        <f t="shared" si="1"/>
        <v>31</v>
      </c>
      <c r="B42" s="6" t="s">
        <v>12</v>
      </c>
      <c r="C42" s="4" t="s">
        <v>1</v>
      </c>
      <c r="D42" s="17">
        <v>1</v>
      </c>
      <c r="E42" s="17">
        <v>2</v>
      </c>
      <c r="F42" s="17">
        <v>2</v>
      </c>
      <c r="G42" s="17">
        <f>D42*D4+E42*E4+F42*F4</f>
        <v>101</v>
      </c>
      <c r="H42" s="33">
        <f>G42/(D4+E4+F4)</f>
        <v>1.6833333333333333</v>
      </c>
      <c r="I42" s="33">
        <v>842.33</v>
      </c>
      <c r="J42" s="74">
        <f t="shared" si="0"/>
        <v>1.4179221666666668</v>
      </c>
    </row>
    <row r="43" spans="1:10" ht="18.75">
      <c r="A43" s="6">
        <f t="shared" si="1"/>
        <v>32</v>
      </c>
      <c r="B43" s="6" t="s">
        <v>13</v>
      </c>
      <c r="C43" s="4" t="s">
        <v>1</v>
      </c>
      <c r="D43" s="17">
        <v>5</v>
      </c>
      <c r="E43" s="17">
        <v>6</v>
      </c>
      <c r="F43" s="17">
        <v>8</v>
      </c>
      <c r="G43" s="17">
        <f>D43*D4+E43*E4+F43*F4</f>
        <v>377</v>
      </c>
      <c r="H43" s="33">
        <f>G43/(D4+E4+F4)</f>
        <v>6.283333333333333</v>
      </c>
      <c r="I43" s="33">
        <v>22</v>
      </c>
      <c r="J43" s="74">
        <f t="shared" si="0"/>
        <v>0.13823333333333335</v>
      </c>
    </row>
    <row r="44" spans="1:10" ht="18.75">
      <c r="A44" s="6"/>
      <c r="B44" s="6"/>
      <c r="C44" s="6"/>
      <c r="D44" s="17"/>
      <c r="E44" s="17"/>
      <c r="F44" s="17"/>
      <c r="G44" s="17"/>
      <c r="H44" s="33"/>
      <c r="I44" s="56"/>
      <c r="J44" s="18"/>
    </row>
    <row r="45" spans="1:10" ht="15.75">
      <c r="A45" s="6"/>
      <c r="B45" s="6" t="s">
        <v>20</v>
      </c>
      <c r="C45" s="6"/>
      <c r="D45" s="6"/>
      <c r="E45" s="6"/>
      <c r="F45" s="6"/>
      <c r="G45" s="6"/>
      <c r="H45" s="6"/>
      <c r="I45" s="6"/>
      <c r="J45" s="24">
        <f>SUM(J6:J43)</f>
        <v>241.89055651666666</v>
      </c>
    </row>
    <row r="46" spans="1:10" ht="15.75">
      <c r="A46" s="6"/>
      <c r="B46" s="6" t="s">
        <v>109</v>
      </c>
      <c r="C46" s="6"/>
      <c r="D46" s="6"/>
      <c r="E46" s="6"/>
      <c r="F46" s="6"/>
      <c r="G46" s="6"/>
      <c r="H46" s="6"/>
      <c r="I46" s="6"/>
      <c r="J46" s="24">
        <f>J45*1.045</f>
        <v>252.77563155991663</v>
      </c>
    </row>
    <row r="47" spans="1:10" s="7" customFormat="1" ht="15.75">
      <c r="A47" s="6"/>
      <c r="B47" s="4" t="s">
        <v>21</v>
      </c>
      <c r="C47" s="6"/>
      <c r="D47" s="6"/>
      <c r="E47" s="6"/>
      <c r="F47" s="6"/>
      <c r="G47" s="6"/>
      <c r="H47" s="6"/>
      <c r="I47" s="6"/>
      <c r="J47" s="34">
        <v>50</v>
      </c>
    </row>
    <row r="48" spans="1:10" s="7" customFormat="1" ht="15.75">
      <c r="A48" s="6"/>
      <c r="B48" s="4" t="s">
        <v>22</v>
      </c>
      <c r="C48" s="6"/>
      <c r="D48" s="6"/>
      <c r="E48" s="6"/>
      <c r="F48" s="6"/>
      <c r="G48" s="6"/>
      <c r="H48" s="6"/>
      <c r="I48" s="6"/>
      <c r="J48" s="23">
        <f>J47*365</f>
        <v>18250</v>
      </c>
    </row>
    <row r="49" spans="1:12" s="7" customFormat="1" ht="15.75">
      <c r="A49" s="6"/>
      <c r="B49" s="4" t="s">
        <v>24</v>
      </c>
      <c r="C49" s="6"/>
      <c r="D49" s="6"/>
      <c r="E49" s="6"/>
      <c r="F49" s="6"/>
      <c r="G49" s="6"/>
      <c r="H49" s="6"/>
      <c r="I49" s="6"/>
      <c r="J49" s="43">
        <f>J45*J48/1000</f>
        <v>4414.502656429167</v>
      </c>
      <c r="L49" s="73"/>
    </row>
    <row r="50" spans="1:12" s="7" customFormat="1" ht="36" customHeight="1">
      <c r="A50" s="6"/>
      <c r="B50" s="32" t="s">
        <v>120</v>
      </c>
      <c r="C50" s="41"/>
      <c r="D50" s="41"/>
      <c r="E50" s="41"/>
      <c r="F50" s="41"/>
      <c r="G50" s="41"/>
      <c r="H50" s="41"/>
      <c r="I50" s="41"/>
      <c r="J50" s="16">
        <f>J49*1.045</f>
        <v>4613.155275968479</v>
      </c>
      <c r="L50" s="7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</sheetData>
  <sheetProtection/>
  <mergeCells count="9">
    <mergeCell ref="D2:F2"/>
    <mergeCell ref="C2:C3"/>
    <mergeCell ref="A1:J1"/>
    <mergeCell ref="A2:A3"/>
    <mergeCell ref="B2:B3"/>
    <mergeCell ref="I2:I3"/>
    <mergeCell ref="J2:J3"/>
    <mergeCell ref="G2:G3"/>
    <mergeCell ref="H2:H3"/>
  </mergeCells>
  <printOptions horizontalCentered="1"/>
  <pageMargins left="0.4330708661417323" right="0.15748031496062992" top="0.3937007874015748" bottom="0.3937007874015748" header="0.5118110236220472" footer="0.5118110236220472"/>
  <pageSetup horizontalDpi="600" verticalDpi="600" orientation="landscape" paperSize="9" scale="79" r:id="rId1"/>
  <rowBreaks count="1" manualBreakCount="1">
    <brk id="2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46"/>
  <sheetViews>
    <sheetView view="pageBreakPreview" zoomScaleSheetLayoutView="100" zoomScalePageLayoutView="0" workbookViewId="0" topLeftCell="A19">
      <selection activeCell="M11" sqref="M11"/>
    </sheetView>
  </sheetViews>
  <sheetFormatPr defaultColWidth="9.140625" defaultRowHeight="12.75"/>
  <cols>
    <col min="1" max="1" width="4.28125" style="55" bestFit="1" customWidth="1"/>
    <col min="2" max="2" width="23.00390625" style="0" customWidth="1"/>
    <col min="3" max="3" width="5.421875" style="0" customWidth="1"/>
    <col min="4" max="4" width="7.140625" style="0" customWidth="1"/>
    <col min="5" max="5" width="6.8515625" style="0" customWidth="1"/>
    <col min="6" max="6" width="6.57421875" style="0" bestFit="1" customWidth="1"/>
    <col min="7" max="7" width="10.140625" style="0" bestFit="1" customWidth="1"/>
    <col min="8" max="8" width="10.57421875" style="0" customWidth="1"/>
    <col min="9" max="9" width="10.7109375" style="0" bestFit="1" customWidth="1"/>
    <col min="10" max="10" width="11.57421875" style="0" customWidth="1"/>
    <col min="11" max="11" width="5.421875" style="0" customWidth="1"/>
    <col min="12" max="12" width="23.8515625" style="0" customWidth="1"/>
    <col min="20" max="20" width="12.8515625" style="0" customWidth="1"/>
  </cols>
  <sheetData>
    <row r="1" spans="1:20" ht="33.75" customHeight="1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 t="s">
        <v>114</v>
      </c>
      <c r="L1" s="78"/>
      <c r="M1" s="78"/>
      <c r="N1" s="78"/>
      <c r="O1" s="78"/>
      <c r="P1" s="78"/>
      <c r="Q1" s="78"/>
      <c r="R1" s="78"/>
      <c r="S1" s="78"/>
      <c r="T1" s="78"/>
    </row>
    <row r="2" spans="1:20" ht="126">
      <c r="A2" s="38" t="s">
        <v>25</v>
      </c>
      <c r="B2" s="20" t="s">
        <v>17</v>
      </c>
      <c r="C2" s="20" t="s">
        <v>0</v>
      </c>
      <c r="D2" s="82"/>
      <c r="E2" s="83"/>
      <c r="F2" s="84"/>
      <c r="G2" s="20" t="s">
        <v>43</v>
      </c>
      <c r="H2" s="20" t="s">
        <v>41</v>
      </c>
      <c r="I2" s="20" t="s">
        <v>110</v>
      </c>
      <c r="J2" s="20" t="s">
        <v>15</v>
      </c>
      <c r="K2" s="38" t="s">
        <v>25</v>
      </c>
      <c r="L2" s="20" t="s">
        <v>17</v>
      </c>
      <c r="M2" s="20" t="s">
        <v>0</v>
      </c>
      <c r="N2" s="82"/>
      <c r="O2" s="83"/>
      <c r="P2" s="84"/>
      <c r="Q2" s="20" t="s">
        <v>43</v>
      </c>
      <c r="R2" s="20" t="s">
        <v>41</v>
      </c>
      <c r="S2" s="20" t="s">
        <v>110</v>
      </c>
      <c r="T2" s="20" t="s">
        <v>15</v>
      </c>
    </row>
    <row r="3" spans="1:20" ht="31.5">
      <c r="A3" s="38"/>
      <c r="B3" s="20"/>
      <c r="C3" s="20"/>
      <c r="D3" s="20" t="s">
        <v>92</v>
      </c>
      <c r="E3" s="20" t="s">
        <v>56</v>
      </c>
      <c r="F3" s="20" t="s">
        <v>93</v>
      </c>
      <c r="G3" s="20"/>
      <c r="H3" s="20"/>
      <c r="I3" s="20"/>
      <c r="J3" s="20"/>
      <c r="K3" s="38"/>
      <c r="L3" s="20"/>
      <c r="M3" s="20"/>
      <c r="N3" s="20" t="s">
        <v>92</v>
      </c>
      <c r="O3" s="20" t="s">
        <v>56</v>
      </c>
      <c r="P3" s="20" t="s">
        <v>93</v>
      </c>
      <c r="Q3" s="20"/>
      <c r="R3" s="20"/>
      <c r="S3" s="20"/>
      <c r="T3" s="20"/>
    </row>
    <row r="4" spans="1:20" ht="15.75">
      <c r="A4" s="8"/>
      <c r="B4" s="22" t="s">
        <v>42</v>
      </c>
      <c r="C4" s="9"/>
      <c r="D4" s="21">
        <v>38</v>
      </c>
      <c r="E4" s="21">
        <v>55</v>
      </c>
      <c r="F4" s="21">
        <v>137</v>
      </c>
      <c r="G4" s="19"/>
      <c r="H4" s="19"/>
      <c r="I4" s="9"/>
      <c r="J4" s="9"/>
      <c r="K4" s="8"/>
      <c r="L4" s="22" t="s">
        <v>42</v>
      </c>
      <c r="M4" s="9"/>
      <c r="N4" s="21">
        <v>16</v>
      </c>
      <c r="O4" s="21">
        <v>25</v>
      </c>
      <c r="P4" s="21">
        <v>269</v>
      </c>
      <c r="Q4" s="19"/>
      <c r="R4" s="19"/>
      <c r="S4" s="9"/>
      <c r="T4" s="9"/>
    </row>
    <row r="5" spans="1:20" ht="38.25" customHeight="1">
      <c r="A5" s="8"/>
      <c r="B5" s="22" t="s">
        <v>94</v>
      </c>
      <c r="C5" s="9"/>
      <c r="D5" s="21"/>
      <c r="E5" s="21"/>
      <c r="F5" s="21"/>
      <c r="G5" s="19"/>
      <c r="H5" s="19"/>
      <c r="I5" s="9"/>
      <c r="J5" s="9"/>
      <c r="K5" s="8"/>
      <c r="L5" s="22" t="s">
        <v>94</v>
      </c>
      <c r="M5" s="9"/>
      <c r="N5" s="21"/>
      <c r="O5" s="21"/>
      <c r="P5" s="21"/>
      <c r="Q5" s="19"/>
      <c r="R5" s="19"/>
      <c r="S5" s="9"/>
      <c r="T5" s="9"/>
    </row>
    <row r="6" spans="1:20" ht="31.5">
      <c r="A6" s="38">
        <v>1</v>
      </c>
      <c r="B6" s="6" t="s">
        <v>30</v>
      </c>
      <c r="C6" s="11" t="s">
        <v>1</v>
      </c>
      <c r="D6" s="19">
        <v>50</v>
      </c>
      <c r="E6" s="19">
        <v>100</v>
      </c>
      <c r="F6" s="19">
        <v>150</v>
      </c>
      <c r="G6" s="20">
        <f>D6*D4+E6*E4+F6*F4</f>
        <v>27950</v>
      </c>
      <c r="H6" s="69">
        <f>G6/(D4+E4+F4)</f>
        <v>121.52173913043478</v>
      </c>
      <c r="I6" s="10">
        <v>34.48</v>
      </c>
      <c r="J6" s="40">
        <f>H6/1000*I6</f>
        <v>4.1900695652173905</v>
      </c>
      <c r="K6" s="38">
        <v>1</v>
      </c>
      <c r="L6" s="6" t="s">
        <v>30</v>
      </c>
      <c r="M6" s="11" t="s">
        <v>1</v>
      </c>
      <c r="N6" s="19">
        <v>50</v>
      </c>
      <c r="O6" s="19">
        <v>100</v>
      </c>
      <c r="P6" s="19">
        <v>150</v>
      </c>
      <c r="Q6" s="20">
        <f>N6*N4+O6*O4+P6*P4</f>
        <v>43650</v>
      </c>
      <c r="R6" s="69">
        <f>Q6/(N4+O4+P4)</f>
        <v>140.80645161290323</v>
      </c>
      <c r="S6" s="10">
        <v>34.48</v>
      </c>
      <c r="T6" s="40">
        <f>R6/1000*S6</f>
        <v>4.855006451612903</v>
      </c>
    </row>
    <row r="7" spans="1:20" ht="15.75">
      <c r="A7" s="20">
        <f>A6+1</f>
        <v>2</v>
      </c>
      <c r="B7" s="6" t="s">
        <v>29</v>
      </c>
      <c r="C7" s="11" t="s">
        <v>1</v>
      </c>
      <c r="D7" s="20">
        <v>100</v>
      </c>
      <c r="E7" s="20">
        <v>150</v>
      </c>
      <c r="F7" s="20">
        <v>200</v>
      </c>
      <c r="G7" s="20">
        <f>D7*D4+E7*E4+F7*F4</f>
        <v>39450</v>
      </c>
      <c r="H7" s="69">
        <f>G7/(D4+E4+F4)</f>
        <v>171.52173913043478</v>
      </c>
      <c r="I7" s="10">
        <v>34.67</v>
      </c>
      <c r="J7" s="40">
        <f>H7/1000*I7</f>
        <v>5.946658695652174</v>
      </c>
      <c r="K7" s="20">
        <f>K6+1</f>
        <v>2</v>
      </c>
      <c r="L7" s="6" t="s">
        <v>29</v>
      </c>
      <c r="M7" s="11" t="s">
        <v>1</v>
      </c>
      <c r="N7" s="20">
        <v>100</v>
      </c>
      <c r="O7" s="20">
        <v>150</v>
      </c>
      <c r="P7" s="20">
        <v>200</v>
      </c>
      <c r="Q7" s="20">
        <f>N7*N4+O7*O4+P7*P4</f>
        <v>59150</v>
      </c>
      <c r="R7" s="69">
        <f>Q7/(N4+O4+P4)</f>
        <v>190.80645161290323</v>
      </c>
      <c r="S7" s="10">
        <v>34.67</v>
      </c>
      <c r="T7" s="40">
        <f>R7/1000*S7</f>
        <v>6.615259677419356</v>
      </c>
    </row>
    <row r="8" spans="1:20" ht="15.75">
      <c r="A8" s="20">
        <f>A7+1</f>
        <v>3</v>
      </c>
      <c r="B8" s="6" t="s">
        <v>32</v>
      </c>
      <c r="C8" s="6" t="s">
        <v>1</v>
      </c>
      <c r="D8" s="20">
        <v>50</v>
      </c>
      <c r="E8" s="20">
        <v>50</v>
      </c>
      <c r="F8" s="20">
        <v>55</v>
      </c>
      <c r="G8" s="20">
        <f>D8*D4+E8*E4+F8*F4</f>
        <v>12185</v>
      </c>
      <c r="H8" s="69">
        <f>G8/(D4+E4+F4)</f>
        <v>52.97826086956522</v>
      </c>
      <c r="I8" s="6">
        <v>28.33</v>
      </c>
      <c r="J8" s="40">
        <f>H8/1000*I8</f>
        <v>1.5008741304347826</v>
      </c>
      <c r="K8" s="20">
        <f>K7+1</f>
        <v>3</v>
      </c>
      <c r="L8" s="6" t="s">
        <v>32</v>
      </c>
      <c r="M8" s="6" t="s">
        <v>1</v>
      </c>
      <c r="N8" s="20">
        <v>50</v>
      </c>
      <c r="O8" s="20">
        <v>50</v>
      </c>
      <c r="P8" s="20">
        <v>55</v>
      </c>
      <c r="Q8" s="20">
        <f>N8*N4+O8*O4+P8*P4</f>
        <v>16845</v>
      </c>
      <c r="R8" s="69">
        <f>Q8/(N4+O4+P4)</f>
        <v>54.33870967741935</v>
      </c>
      <c r="S8" s="6">
        <v>28.33</v>
      </c>
      <c r="T8" s="40">
        <f>R8/1000*S8</f>
        <v>1.5394156451612901</v>
      </c>
    </row>
    <row r="9" spans="1:20" ht="39" customHeight="1">
      <c r="A9" s="20">
        <f>A8+1</f>
        <v>4</v>
      </c>
      <c r="B9" s="6" t="s">
        <v>95</v>
      </c>
      <c r="C9" s="6" t="s">
        <v>1</v>
      </c>
      <c r="D9" s="20">
        <v>50</v>
      </c>
      <c r="E9" s="20">
        <v>65</v>
      </c>
      <c r="F9" s="20">
        <v>80</v>
      </c>
      <c r="G9" s="20">
        <f>D9*D4+E9*E4+F9*F4</f>
        <v>16435</v>
      </c>
      <c r="H9" s="69">
        <f>G9/(D4+E4+F4)</f>
        <v>71.45652173913044</v>
      </c>
      <c r="I9" s="40">
        <f>(46.33+39.33)/2</f>
        <v>42.83</v>
      </c>
      <c r="J9" s="40">
        <f>H9/1000*I9</f>
        <v>3.060482826086956</v>
      </c>
      <c r="K9" s="20">
        <f>K8+1</f>
        <v>4</v>
      </c>
      <c r="L9" s="6" t="s">
        <v>95</v>
      </c>
      <c r="M9" s="6" t="s">
        <v>1</v>
      </c>
      <c r="N9" s="20">
        <v>50</v>
      </c>
      <c r="O9" s="20">
        <v>65</v>
      </c>
      <c r="P9" s="20">
        <v>80</v>
      </c>
      <c r="Q9" s="20">
        <f>N9*N4+O9*O4+P9*P4</f>
        <v>23945</v>
      </c>
      <c r="R9" s="69">
        <f>Q9/(N4+O4+P4)</f>
        <v>77.24193548387096</v>
      </c>
      <c r="S9" s="40">
        <f>(46.33+39.33)/2</f>
        <v>42.83</v>
      </c>
      <c r="T9" s="40">
        <f>R9/1000*S9</f>
        <v>3.3082720967741928</v>
      </c>
    </row>
    <row r="10" spans="1:20" ht="15.75">
      <c r="A10" s="20"/>
      <c r="B10" s="22" t="s">
        <v>89</v>
      </c>
      <c r="C10" s="6"/>
      <c r="D10" s="20"/>
      <c r="E10" s="20"/>
      <c r="F10" s="20"/>
      <c r="G10" s="20"/>
      <c r="H10" s="69"/>
      <c r="I10" s="6"/>
      <c r="J10" s="40"/>
      <c r="K10" s="20"/>
      <c r="L10" s="22" t="s">
        <v>89</v>
      </c>
      <c r="M10" s="6"/>
      <c r="N10" s="20"/>
      <c r="O10" s="20"/>
      <c r="P10" s="20"/>
      <c r="Q10" s="20"/>
      <c r="R10" s="69"/>
      <c r="S10" s="6"/>
      <c r="T10" s="40"/>
    </row>
    <row r="11" spans="1:20" ht="15.75">
      <c r="A11" s="20">
        <f>SUM(A9)+1</f>
        <v>5</v>
      </c>
      <c r="B11" s="6" t="s">
        <v>3</v>
      </c>
      <c r="C11" s="6" t="s">
        <v>1</v>
      </c>
      <c r="D11" s="20">
        <v>250</v>
      </c>
      <c r="E11" s="20">
        <v>300</v>
      </c>
      <c r="F11" s="20">
        <v>350</v>
      </c>
      <c r="G11" s="20">
        <f>D11*D4+E11*E4+F11*F4</f>
        <v>73950</v>
      </c>
      <c r="H11" s="69">
        <f>G11/(D4+E4+F4)</f>
        <v>321.5217391304348</v>
      </c>
      <c r="I11" s="6">
        <v>32</v>
      </c>
      <c r="J11" s="40">
        <f>H11/1000*I11</f>
        <v>10.288695652173914</v>
      </c>
      <c r="K11" s="20">
        <f>SUM(K9)+1</f>
        <v>5</v>
      </c>
      <c r="L11" s="6" t="s">
        <v>3</v>
      </c>
      <c r="M11" s="6" t="s">
        <v>1</v>
      </c>
      <c r="N11" s="20">
        <v>250</v>
      </c>
      <c r="O11" s="20">
        <v>300</v>
      </c>
      <c r="P11" s="20">
        <v>350</v>
      </c>
      <c r="Q11" s="20">
        <f>N11*N4+O11*O4+P11*P4</f>
        <v>105650</v>
      </c>
      <c r="R11" s="69">
        <f>Q11/(N4+O4+P4)</f>
        <v>340.80645161290323</v>
      </c>
      <c r="S11" s="6">
        <v>32</v>
      </c>
      <c r="T11" s="40">
        <f>R11/1000*S11</f>
        <v>10.905806451612904</v>
      </c>
    </row>
    <row r="12" spans="1:20" ht="50.25" customHeight="1">
      <c r="A12" s="20">
        <f>SUM(A11)+1</f>
        <v>6</v>
      </c>
      <c r="B12" s="6" t="s">
        <v>96</v>
      </c>
      <c r="C12" s="6" t="s">
        <v>1</v>
      </c>
      <c r="D12" s="20">
        <v>300</v>
      </c>
      <c r="E12" s="20">
        <v>350</v>
      </c>
      <c r="F12" s="20">
        <v>400</v>
      </c>
      <c r="G12" s="20">
        <f>D12*D4+E12*E4+F12*F4</f>
        <v>85450</v>
      </c>
      <c r="H12" s="69">
        <f>G12/(D4+E4+F4)</f>
        <v>371.5217391304348</v>
      </c>
      <c r="I12" s="46">
        <v>83.33</v>
      </c>
      <c r="J12" s="40">
        <f>H12/1000*I12</f>
        <v>30.95890652173913</v>
      </c>
      <c r="K12" s="20">
        <f>SUM(K11)+1</f>
        <v>6</v>
      </c>
      <c r="L12" s="6" t="s">
        <v>96</v>
      </c>
      <c r="M12" s="6" t="s">
        <v>1</v>
      </c>
      <c r="N12" s="20">
        <v>300</v>
      </c>
      <c r="O12" s="20">
        <v>350</v>
      </c>
      <c r="P12" s="20">
        <v>400</v>
      </c>
      <c r="Q12" s="20">
        <f>N12*N4+O12*O4+P12*P4</f>
        <v>121150</v>
      </c>
      <c r="R12" s="69">
        <f>Q12/(N4+O4+P4)</f>
        <v>390.80645161290323</v>
      </c>
      <c r="S12" s="46">
        <v>83.33</v>
      </c>
      <c r="T12" s="40">
        <f>R12/1000*S12</f>
        <v>32.565901612903225</v>
      </c>
    </row>
    <row r="13" spans="1:20" ht="15.75">
      <c r="A13" s="20"/>
      <c r="B13" s="22" t="s">
        <v>84</v>
      </c>
      <c r="C13" s="6"/>
      <c r="D13" s="20"/>
      <c r="E13" s="20"/>
      <c r="F13" s="20"/>
      <c r="G13" s="20"/>
      <c r="H13" s="69"/>
      <c r="I13" s="4"/>
      <c r="J13" s="40"/>
      <c r="K13" s="20"/>
      <c r="L13" s="22" t="s">
        <v>84</v>
      </c>
      <c r="M13" s="6"/>
      <c r="N13" s="20"/>
      <c r="O13" s="20"/>
      <c r="P13" s="20"/>
      <c r="Q13" s="20"/>
      <c r="R13" s="69"/>
      <c r="S13" s="4"/>
      <c r="T13" s="40"/>
    </row>
    <row r="14" spans="1:20" ht="15.75">
      <c r="A14" s="20">
        <f>SUM(A12)+1</f>
        <v>7</v>
      </c>
      <c r="B14" s="6" t="s">
        <v>4</v>
      </c>
      <c r="C14" s="6" t="s">
        <v>1</v>
      </c>
      <c r="D14" s="20">
        <v>200</v>
      </c>
      <c r="E14" s="20">
        <v>200</v>
      </c>
      <c r="F14" s="20">
        <v>250</v>
      </c>
      <c r="G14" s="20">
        <f>D14*D4+E14*E4+F14*F4</f>
        <v>52850</v>
      </c>
      <c r="H14" s="69">
        <f>G14/(D4+E4+F4)</f>
        <v>229.7826086956522</v>
      </c>
      <c r="I14" s="6">
        <v>134.33</v>
      </c>
      <c r="J14" s="40">
        <f>H14/1000*I14</f>
        <v>30.86669782608696</v>
      </c>
      <c r="K14" s="20">
        <f>SUM(K12)+1</f>
        <v>7</v>
      </c>
      <c r="L14" s="6" t="s">
        <v>4</v>
      </c>
      <c r="M14" s="6" t="s">
        <v>1</v>
      </c>
      <c r="N14" s="20">
        <v>200</v>
      </c>
      <c r="O14" s="20">
        <v>200</v>
      </c>
      <c r="P14" s="20">
        <v>250</v>
      </c>
      <c r="Q14" s="20">
        <f>N14*N4+O14*O4+P14*P4</f>
        <v>75450</v>
      </c>
      <c r="R14" s="69">
        <f>Q14/(N4+O4+P4)</f>
        <v>243.38709677419354</v>
      </c>
      <c r="S14" s="6">
        <v>134.33</v>
      </c>
      <c r="T14" s="40">
        <f>R14/1000*S14</f>
        <v>32.69418870967742</v>
      </c>
    </row>
    <row r="15" spans="1:20" ht="15.75">
      <c r="A15" s="20">
        <f>SUM(A14)+1</f>
        <v>8</v>
      </c>
      <c r="B15" s="6" t="s">
        <v>47</v>
      </c>
      <c r="C15" s="6" t="s">
        <v>1</v>
      </c>
      <c r="D15" s="20">
        <v>15</v>
      </c>
      <c r="E15" s="20">
        <v>20</v>
      </c>
      <c r="F15" s="20">
        <v>20</v>
      </c>
      <c r="G15" s="20">
        <f>D15*D4+E15*E4+F15*F4</f>
        <v>4410</v>
      </c>
      <c r="H15" s="69">
        <f>G15/(D4+E4+F4)</f>
        <v>19.17391304347826</v>
      </c>
      <c r="I15" s="40">
        <v>376</v>
      </c>
      <c r="J15" s="40">
        <f>H15/1000*I15</f>
        <v>7.209391304347826</v>
      </c>
      <c r="K15" s="20">
        <f>SUM(K14)+1</f>
        <v>8</v>
      </c>
      <c r="L15" s="6" t="s">
        <v>47</v>
      </c>
      <c r="M15" s="6" t="s">
        <v>1</v>
      </c>
      <c r="N15" s="20">
        <v>15</v>
      </c>
      <c r="O15" s="20">
        <v>20</v>
      </c>
      <c r="P15" s="20">
        <v>20</v>
      </c>
      <c r="Q15" s="20">
        <f>N15*N4+O15*O4+P15*P4</f>
        <v>6120</v>
      </c>
      <c r="R15" s="69">
        <f>Q15/(N4+O4+P4)</f>
        <v>19.741935483870968</v>
      </c>
      <c r="S15" s="40">
        <v>376</v>
      </c>
      <c r="T15" s="40">
        <f>R15/1000*S15</f>
        <v>7.422967741935484</v>
      </c>
    </row>
    <row r="16" spans="1:20" ht="39.75" customHeight="1">
      <c r="A16" s="20">
        <f>SUM(A15)+1</f>
        <v>9</v>
      </c>
      <c r="B16" s="6" t="s">
        <v>46</v>
      </c>
      <c r="C16" s="6" t="s">
        <v>1</v>
      </c>
      <c r="D16" s="20">
        <v>200</v>
      </c>
      <c r="E16" s="20">
        <v>200</v>
      </c>
      <c r="F16" s="20">
        <v>200</v>
      </c>
      <c r="G16" s="20">
        <f>D16*D4+E16*E4+F16*F4</f>
        <v>46000</v>
      </c>
      <c r="H16" s="69">
        <f>G16/(D4+E4+F4)</f>
        <v>200</v>
      </c>
      <c r="I16" s="40">
        <v>73.33</v>
      </c>
      <c r="J16" s="40">
        <f>H16/1000*I16</f>
        <v>14.666</v>
      </c>
      <c r="K16" s="20">
        <f>SUM(K15)+1</f>
        <v>9</v>
      </c>
      <c r="L16" s="6" t="s">
        <v>46</v>
      </c>
      <c r="M16" s="6" t="s">
        <v>1</v>
      </c>
      <c r="N16" s="20">
        <v>200</v>
      </c>
      <c r="O16" s="20">
        <v>200</v>
      </c>
      <c r="P16" s="20">
        <v>200</v>
      </c>
      <c r="Q16" s="20">
        <f>N16*N4+O16*O4+P16*P4</f>
        <v>62000</v>
      </c>
      <c r="R16" s="69">
        <f>Q16/(N4+O4+P4)</f>
        <v>200</v>
      </c>
      <c r="S16" s="40">
        <v>73.33</v>
      </c>
      <c r="T16" s="40">
        <f>R16/1000*S16</f>
        <v>14.666</v>
      </c>
    </row>
    <row r="17" spans="1:20" ht="31.5">
      <c r="A17" s="20"/>
      <c r="B17" s="22" t="s">
        <v>85</v>
      </c>
      <c r="C17" s="6"/>
      <c r="D17" s="20"/>
      <c r="E17" s="20"/>
      <c r="F17" s="20"/>
      <c r="G17" s="20"/>
      <c r="H17" s="69"/>
      <c r="I17" s="6"/>
      <c r="J17" s="40"/>
      <c r="K17" s="20"/>
      <c r="L17" s="22" t="s">
        <v>85</v>
      </c>
      <c r="M17" s="6"/>
      <c r="N17" s="20"/>
      <c r="O17" s="20"/>
      <c r="P17" s="20"/>
      <c r="Q17" s="20"/>
      <c r="R17" s="69"/>
      <c r="S17" s="6"/>
      <c r="T17" s="40"/>
    </row>
    <row r="18" spans="1:20" ht="47.25">
      <c r="A18" s="20">
        <f>A16+1</f>
        <v>10</v>
      </c>
      <c r="B18" s="6" t="s">
        <v>60</v>
      </c>
      <c r="C18" s="6" t="s">
        <v>1</v>
      </c>
      <c r="D18" s="20">
        <v>550</v>
      </c>
      <c r="E18" s="20">
        <v>550</v>
      </c>
      <c r="F18" s="20">
        <v>550</v>
      </c>
      <c r="G18" s="20">
        <f>D18*D6-5+E18*E6-5+F18*F4</f>
        <v>157840</v>
      </c>
      <c r="H18" s="69">
        <f>G18/(D4+E4+F4)</f>
        <v>686.2608695652174</v>
      </c>
      <c r="I18" s="40">
        <f>(43.33+46)/2</f>
        <v>44.665</v>
      </c>
      <c r="J18" s="40">
        <f>H18/1000*I18</f>
        <v>30.651841739130433</v>
      </c>
      <c r="K18" s="20">
        <f>K16+1</f>
        <v>10</v>
      </c>
      <c r="L18" s="6" t="s">
        <v>60</v>
      </c>
      <c r="M18" s="6" t="s">
        <v>1</v>
      </c>
      <c r="N18" s="20">
        <v>550</v>
      </c>
      <c r="O18" s="20">
        <v>550</v>
      </c>
      <c r="P18" s="20">
        <v>550</v>
      </c>
      <c r="Q18" s="20">
        <f>N18*N6-5+O18*O6-5+P18*P4</f>
        <v>230440</v>
      </c>
      <c r="R18" s="69">
        <f>Q18/(N4+O4+P4)</f>
        <v>743.3548387096774</v>
      </c>
      <c r="S18" s="40">
        <f>(43.33+46)/2</f>
        <v>44.665</v>
      </c>
      <c r="T18" s="40">
        <f>R18/1000*S18</f>
        <v>33.201943870967746</v>
      </c>
    </row>
    <row r="19" spans="1:20" ht="15.75">
      <c r="A19" s="20">
        <f>A18+1</f>
        <v>11</v>
      </c>
      <c r="B19" s="6" t="s">
        <v>91</v>
      </c>
      <c r="C19" s="6" t="s">
        <v>1</v>
      </c>
      <c r="D19" s="20">
        <v>50</v>
      </c>
      <c r="E19" s="20">
        <v>55</v>
      </c>
      <c r="F19" s="20">
        <v>60</v>
      </c>
      <c r="G19" s="20">
        <f>D19*D4+E19*E4+F19*F4</f>
        <v>13145</v>
      </c>
      <c r="H19" s="69">
        <f>G19/(D4+E4+F4)</f>
        <v>57.15217391304348</v>
      </c>
      <c r="I19" s="40">
        <v>192</v>
      </c>
      <c r="J19" s="40">
        <f>H19/1000*I19</f>
        <v>10.973217391304347</v>
      </c>
      <c r="K19" s="20">
        <f>K18+1</f>
        <v>11</v>
      </c>
      <c r="L19" s="6" t="s">
        <v>91</v>
      </c>
      <c r="M19" s="6" t="s">
        <v>1</v>
      </c>
      <c r="N19" s="20">
        <v>50</v>
      </c>
      <c r="O19" s="20">
        <v>55</v>
      </c>
      <c r="P19" s="20">
        <v>60</v>
      </c>
      <c r="Q19" s="20">
        <f>N19*N4+O19*O4+P19*P4</f>
        <v>18315</v>
      </c>
      <c r="R19" s="69">
        <f>Q19/(N4+O4+P4)</f>
        <v>59.08064516129032</v>
      </c>
      <c r="S19" s="40">
        <v>192</v>
      </c>
      <c r="T19" s="40">
        <f>R19/1000*S19</f>
        <v>11.343483870967741</v>
      </c>
    </row>
    <row r="20" spans="1:20" ht="15.75">
      <c r="A20" s="20">
        <f>A19+1</f>
        <v>12</v>
      </c>
      <c r="B20" s="6" t="s">
        <v>6</v>
      </c>
      <c r="C20" s="6" t="s">
        <v>1</v>
      </c>
      <c r="D20" s="20">
        <v>12</v>
      </c>
      <c r="E20" s="20">
        <v>15</v>
      </c>
      <c r="F20" s="20">
        <v>15</v>
      </c>
      <c r="G20" s="20">
        <f>D20*D4+E20*E4+F20*F4</f>
        <v>3336</v>
      </c>
      <c r="H20" s="69">
        <f>G20/(D4+E4+F4)</f>
        <v>14.504347826086956</v>
      </c>
      <c r="I20" s="6">
        <v>92</v>
      </c>
      <c r="J20" s="40">
        <f>H20/1000*I20</f>
        <v>1.3344</v>
      </c>
      <c r="K20" s="20">
        <f>K19+1</f>
        <v>12</v>
      </c>
      <c r="L20" s="6" t="s">
        <v>6</v>
      </c>
      <c r="M20" s="6" t="s">
        <v>1</v>
      </c>
      <c r="N20" s="20">
        <v>12</v>
      </c>
      <c r="O20" s="20">
        <v>15</v>
      </c>
      <c r="P20" s="20">
        <v>15</v>
      </c>
      <c r="Q20" s="20">
        <f>N20*N4+O20*O4+P20*P4</f>
        <v>4602</v>
      </c>
      <c r="R20" s="69">
        <f>Q20/(N4+O4+P4)</f>
        <v>14.845161290322581</v>
      </c>
      <c r="S20" s="6">
        <v>92</v>
      </c>
      <c r="T20" s="40">
        <f>R20/1000*S20</f>
        <v>1.3657548387096774</v>
      </c>
    </row>
    <row r="21" spans="1:20" ht="15.75">
      <c r="A21" s="20">
        <f>A20+1</f>
        <v>13</v>
      </c>
      <c r="B21" s="6" t="s">
        <v>7</v>
      </c>
      <c r="C21" s="6" t="s">
        <v>1</v>
      </c>
      <c r="D21" s="20">
        <v>10</v>
      </c>
      <c r="E21" s="20">
        <v>10</v>
      </c>
      <c r="F21" s="20">
        <v>10</v>
      </c>
      <c r="G21" s="20">
        <f>D21*D4+E21*E4+F21*F4</f>
        <v>2300</v>
      </c>
      <c r="H21" s="69">
        <f>G21/(D4+E4+F4)</f>
        <v>10</v>
      </c>
      <c r="I21" s="6">
        <v>394</v>
      </c>
      <c r="J21" s="40">
        <f>H21/1000*I21</f>
        <v>3.94</v>
      </c>
      <c r="K21" s="20">
        <f>K20+1</f>
        <v>13</v>
      </c>
      <c r="L21" s="6" t="s">
        <v>7</v>
      </c>
      <c r="M21" s="6" t="s">
        <v>1</v>
      </c>
      <c r="N21" s="20">
        <v>10</v>
      </c>
      <c r="O21" s="20">
        <v>10</v>
      </c>
      <c r="P21" s="20">
        <v>10</v>
      </c>
      <c r="Q21" s="20">
        <f>N21*N4+O21*O4+P21*P4</f>
        <v>3100</v>
      </c>
      <c r="R21" s="69">
        <f>Q21/(N4+O4+P4)</f>
        <v>10</v>
      </c>
      <c r="S21" s="6">
        <v>394</v>
      </c>
      <c r="T21" s="40">
        <f>R21/1000*S21</f>
        <v>3.94</v>
      </c>
    </row>
    <row r="22" spans="1:20" ht="47.25">
      <c r="A22" s="20"/>
      <c r="B22" s="22" t="s">
        <v>97</v>
      </c>
      <c r="C22" s="6"/>
      <c r="D22" s="20"/>
      <c r="E22" s="20"/>
      <c r="F22" s="20"/>
      <c r="G22" s="20"/>
      <c r="H22" s="69"/>
      <c r="I22" s="6"/>
      <c r="J22" s="40"/>
      <c r="K22" s="20"/>
      <c r="L22" s="22" t="s">
        <v>97</v>
      </c>
      <c r="M22" s="6"/>
      <c r="N22" s="20"/>
      <c r="O22" s="20"/>
      <c r="P22" s="20"/>
      <c r="Q22" s="20"/>
      <c r="R22" s="69"/>
      <c r="S22" s="6"/>
      <c r="T22" s="40"/>
    </row>
    <row r="23" spans="1:20" ht="15.75">
      <c r="A23" s="20">
        <f>A21+1</f>
        <v>14</v>
      </c>
      <c r="B23" s="6" t="s">
        <v>62</v>
      </c>
      <c r="C23" s="6" t="s">
        <v>1</v>
      </c>
      <c r="D23" s="20">
        <v>130</v>
      </c>
      <c r="E23" s="20">
        <v>150</v>
      </c>
      <c r="F23" s="20">
        <v>180</v>
      </c>
      <c r="G23" s="20">
        <f>D23*D4+E23*E4+F23*F4</f>
        <v>37850</v>
      </c>
      <c r="H23" s="69">
        <f>G23/(D4+E4+F4)</f>
        <v>164.56521739130434</v>
      </c>
      <c r="I23" s="6">
        <v>299.67</v>
      </c>
      <c r="J23" s="40">
        <f>H23/1000*I23</f>
        <v>49.315258695652176</v>
      </c>
      <c r="K23" s="20">
        <f>K21+1</f>
        <v>14</v>
      </c>
      <c r="L23" s="6" t="s">
        <v>62</v>
      </c>
      <c r="M23" s="6" t="s">
        <v>1</v>
      </c>
      <c r="N23" s="20">
        <v>130</v>
      </c>
      <c r="O23" s="20">
        <v>150</v>
      </c>
      <c r="P23" s="20">
        <v>180</v>
      </c>
      <c r="Q23" s="20">
        <f>N23*N4+O23*O4+P23*P4</f>
        <v>54250</v>
      </c>
      <c r="R23" s="69">
        <f>Q23/(N4+O4+P4)</f>
        <v>175</v>
      </c>
      <c r="S23" s="6">
        <v>299.67</v>
      </c>
      <c r="T23" s="40">
        <f>R23/1000*S23</f>
        <v>52.44225</v>
      </c>
    </row>
    <row r="24" spans="1:20" ht="15.75">
      <c r="A24" s="20">
        <f>A23+1</f>
        <v>15</v>
      </c>
      <c r="B24" s="6" t="s">
        <v>18</v>
      </c>
      <c r="C24" s="6" t="s">
        <v>1</v>
      </c>
      <c r="D24" s="20">
        <v>15</v>
      </c>
      <c r="E24" s="20">
        <v>20</v>
      </c>
      <c r="F24" s="20">
        <v>25</v>
      </c>
      <c r="G24" s="20">
        <f>D24*D4+E24*E4+F24*F4</f>
        <v>5095</v>
      </c>
      <c r="H24" s="69">
        <f>G24/(D4+E4+F4)</f>
        <v>22.152173913043477</v>
      </c>
      <c r="I24" s="40">
        <v>318.33</v>
      </c>
      <c r="J24" s="40">
        <f>H24/1000*I24</f>
        <v>7.05170152173913</v>
      </c>
      <c r="K24" s="20">
        <f>K23+1</f>
        <v>15</v>
      </c>
      <c r="L24" s="6" t="s">
        <v>18</v>
      </c>
      <c r="M24" s="6" t="s">
        <v>1</v>
      </c>
      <c r="N24" s="20">
        <v>15</v>
      </c>
      <c r="O24" s="20">
        <v>20</v>
      </c>
      <c r="P24" s="20">
        <v>25</v>
      </c>
      <c r="Q24" s="20">
        <f>N24*N4+O24*O4+P24*P4</f>
        <v>7465</v>
      </c>
      <c r="R24" s="69">
        <f>Q24/(N4+O4+P4)</f>
        <v>24.080645161290324</v>
      </c>
      <c r="S24" s="40">
        <v>318.33</v>
      </c>
      <c r="T24" s="40">
        <f>R24/1000*S24</f>
        <v>7.665591774193548</v>
      </c>
    </row>
    <row r="25" spans="1:20" ht="15.75">
      <c r="A25" s="20">
        <f>A24+1</f>
        <v>16</v>
      </c>
      <c r="B25" s="6" t="s">
        <v>67</v>
      </c>
      <c r="C25" s="6" t="s">
        <v>1</v>
      </c>
      <c r="D25" s="20">
        <v>25</v>
      </c>
      <c r="E25" s="20">
        <v>35</v>
      </c>
      <c r="F25" s="20">
        <v>45</v>
      </c>
      <c r="G25" s="20">
        <f>D25*D4+E25*E4+F25*F4</f>
        <v>9040</v>
      </c>
      <c r="H25" s="69">
        <f>G25/(D4+E4+F4)</f>
        <v>39.30434782608695</v>
      </c>
      <c r="I25" s="40">
        <v>167</v>
      </c>
      <c r="J25" s="40">
        <f>H25/1000*I25</f>
        <v>6.563826086956521</v>
      </c>
      <c r="K25" s="20">
        <f>K24+1</f>
        <v>16</v>
      </c>
      <c r="L25" s="6" t="s">
        <v>67</v>
      </c>
      <c r="M25" s="6" t="s">
        <v>1</v>
      </c>
      <c r="N25" s="20">
        <v>25</v>
      </c>
      <c r="O25" s="20">
        <v>35</v>
      </c>
      <c r="P25" s="20">
        <v>45</v>
      </c>
      <c r="Q25" s="20">
        <f>N25*N4+O25*O4+P25*P4</f>
        <v>13380</v>
      </c>
      <c r="R25" s="69">
        <f>Q25/(N4+O4+P4)</f>
        <v>43.16129032258065</v>
      </c>
      <c r="S25" s="40">
        <v>167</v>
      </c>
      <c r="T25" s="40">
        <f>R25/1000*S25</f>
        <v>7.207935483870968</v>
      </c>
    </row>
    <row r="26" spans="1:20" ht="15.75">
      <c r="A26" s="20">
        <f>A25+1</f>
        <v>17</v>
      </c>
      <c r="B26" s="6" t="s">
        <v>64</v>
      </c>
      <c r="C26" s="6" t="s">
        <v>1</v>
      </c>
      <c r="D26" s="20">
        <v>60</v>
      </c>
      <c r="E26" s="20">
        <v>70</v>
      </c>
      <c r="F26" s="20">
        <v>90</v>
      </c>
      <c r="G26" s="20">
        <f>D26*D4+E26*E4+F26*F4</f>
        <v>18460</v>
      </c>
      <c r="H26" s="69">
        <f>G26/(D4+E4+F4)</f>
        <v>80.26086956521739</v>
      </c>
      <c r="I26" s="40">
        <v>197</v>
      </c>
      <c r="J26" s="40">
        <f>H26/1000*I26</f>
        <v>15.811391304347826</v>
      </c>
      <c r="K26" s="20">
        <f>K25+1</f>
        <v>17</v>
      </c>
      <c r="L26" s="6" t="s">
        <v>64</v>
      </c>
      <c r="M26" s="6" t="s">
        <v>1</v>
      </c>
      <c r="N26" s="20">
        <v>60</v>
      </c>
      <c r="O26" s="20">
        <v>70</v>
      </c>
      <c r="P26" s="20">
        <v>90</v>
      </c>
      <c r="Q26" s="20">
        <f>N26*N4+O26*O4+P26*P4</f>
        <v>26920</v>
      </c>
      <c r="R26" s="69">
        <f>Q26/(N4+O4+P4)</f>
        <v>86.83870967741936</v>
      </c>
      <c r="S26" s="40">
        <v>197</v>
      </c>
      <c r="T26" s="40">
        <f>R26/1000*S26</f>
        <v>17.107225806451613</v>
      </c>
    </row>
    <row r="27" spans="1:20" ht="15.75">
      <c r="A27" s="20">
        <f>A26+1</f>
        <v>18</v>
      </c>
      <c r="B27" s="6" t="s">
        <v>58</v>
      </c>
      <c r="C27" s="6" t="s">
        <v>11</v>
      </c>
      <c r="D27" s="20">
        <v>1</v>
      </c>
      <c r="E27" s="20">
        <v>1</v>
      </c>
      <c r="F27" s="20">
        <v>1</v>
      </c>
      <c r="G27" s="20">
        <f>D27*D4+E27*E4+F27*F4</f>
        <v>230</v>
      </c>
      <c r="H27" s="69">
        <f>G27/(D4+E4+F4)</f>
        <v>1</v>
      </c>
      <c r="I27" s="6">
        <v>7.33</v>
      </c>
      <c r="J27" s="40">
        <f>H27*I27</f>
        <v>7.33</v>
      </c>
      <c r="K27" s="20">
        <f>K26+1</f>
        <v>18</v>
      </c>
      <c r="L27" s="6" t="s">
        <v>58</v>
      </c>
      <c r="M27" s="6" t="s">
        <v>11</v>
      </c>
      <c r="N27" s="20">
        <v>1</v>
      </c>
      <c r="O27" s="20">
        <v>1</v>
      </c>
      <c r="P27" s="20">
        <v>1</v>
      </c>
      <c r="Q27" s="20">
        <f>N27*N4+O27*O4+P27*P4</f>
        <v>310</v>
      </c>
      <c r="R27" s="69">
        <f>Q27/(N4+O4+P4)</f>
        <v>1</v>
      </c>
      <c r="S27" s="6">
        <v>7.33</v>
      </c>
      <c r="T27" s="40">
        <f>R27*S27</f>
        <v>7.33</v>
      </c>
    </row>
    <row r="28" spans="1:20" ht="34.5" customHeight="1">
      <c r="A28" s="20"/>
      <c r="B28" s="22" t="s">
        <v>87</v>
      </c>
      <c r="C28" s="6"/>
      <c r="D28" s="20"/>
      <c r="E28" s="20"/>
      <c r="F28" s="20"/>
      <c r="G28" s="20"/>
      <c r="H28" s="69"/>
      <c r="I28" s="6"/>
      <c r="J28" s="40"/>
      <c r="K28" s="20"/>
      <c r="L28" s="22" t="s">
        <v>87</v>
      </c>
      <c r="M28" s="6"/>
      <c r="N28" s="20"/>
      <c r="O28" s="20"/>
      <c r="P28" s="20"/>
      <c r="Q28" s="20"/>
      <c r="R28" s="69"/>
      <c r="S28" s="6"/>
      <c r="T28" s="40"/>
    </row>
    <row r="29" spans="1:20" ht="15.75">
      <c r="A29" s="20">
        <f>A27+1</f>
        <v>19</v>
      </c>
      <c r="B29" s="6" t="s">
        <v>8</v>
      </c>
      <c r="C29" s="6" t="s">
        <v>1</v>
      </c>
      <c r="D29" s="20">
        <v>35</v>
      </c>
      <c r="E29" s="20">
        <v>40</v>
      </c>
      <c r="F29" s="20">
        <v>50</v>
      </c>
      <c r="G29" s="20">
        <f>D29*D4+E29*E4+F29*F4</f>
        <v>10380</v>
      </c>
      <c r="H29" s="69">
        <f>G29/(D4+E4+F4)</f>
        <v>45.130434782608695</v>
      </c>
      <c r="I29" s="6">
        <v>187</v>
      </c>
      <c r="J29" s="40">
        <f>H29/1000*I29</f>
        <v>8.439391304347826</v>
      </c>
      <c r="K29" s="20">
        <f>K27+1</f>
        <v>19</v>
      </c>
      <c r="L29" s="6" t="s">
        <v>8</v>
      </c>
      <c r="M29" s="6" t="s">
        <v>1</v>
      </c>
      <c r="N29" s="20">
        <v>35</v>
      </c>
      <c r="O29" s="20">
        <v>40</v>
      </c>
      <c r="P29" s="20">
        <v>50</v>
      </c>
      <c r="Q29" s="20">
        <f>N29*N4+O29*O4+P29*P4</f>
        <v>15010</v>
      </c>
      <c r="R29" s="69">
        <f>Q29/(N4+O4+P4)</f>
        <v>48.41935483870968</v>
      </c>
      <c r="S29" s="6">
        <v>187</v>
      </c>
      <c r="T29" s="40">
        <f>R29/1000*S29</f>
        <v>9.05441935483871</v>
      </c>
    </row>
    <row r="30" spans="1:20" ht="15.75">
      <c r="A30" s="20">
        <f>A29+1</f>
        <v>20</v>
      </c>
      <c r="B30" s="6" t="s">
        <v>9</v>
      </c>
      <c r="C30" s="6" t="s">
        <v>1</v>
      </c>
      <c r="D30" s="20">
        <v>10</v>
      </c>
      <c r="E30" s="20">
        <v>15</v>
      </c>
      <c r="F30" s="20">
        <v>20</v>
      </c>
      <c r="G30" s="20">
        <f>D30*D4+E30*E4+F30*F4</f>
        <v>3945</v>
      </c>
      <c r="H30" s="69">
        <f>G30/(D4+E4+F4)</f>
        <v>17.152173913043477</v>
      </c>
      <c r="I30" s="6">
        <v>93.33</v>
      </c>
      <c r="J30" s="40">
        <f>H30/1000*I30</f>
        <v>1.6008123913043477</v>
      </c>
      <c r="K30" s="20">
        <f>K29+1</f>
        <v>20</v>
      </c>
      <c r="L30" s="6" t="s">
        <v>9</v>
      </c>
      <c r="M30" s="6" t="s">
        <v>1</v>
      </c>
      <c r="N30" s="20">
        <v>10</v>
      </c>
      <c r="O30" s="20">
        <v>15</v>
      </c>
      <c r="P30" s="20">
        <v>20</v>
      </c>
      <c r="Q30" s="20">
        <f>N30*N4+O30*O4+P30*P4</f>
        <v>5915</v>
      </c>
      <c r="R30" s="69">
        <f>Q30/(N4+O4+P4)</f>
        <v>19.080645161290324</v>
      </c>
      <c r="S30" s="6">
        <v>93.33</v>
      </c>
      <c r="T30" s="40">
        <f>R30/1000*S30</f>
        <v>1.780796612903226</v>
      </c>
    </row>
    <row r="31" spans="1:20" ht="47.25">
      <c r="A31" s="20"/>
      <c r="B31" s="22" t="s">
        <v>98</v>
      </c>
      <c r="C31" s="6"/>
      <c r="D31" s="20"/>
      <c r="E31" s="20"/>
      <c r="F31" s="20"/>
      <c r="G31" s="20"/>
      <c r="H31" s="69"/>
      <c r="I31" s="6"/>
      <c r="J31" s="40"/>
      <c r="K31" s="20"/>
      <c r="L31" s="22" t="s">
        <v>98</v>
      </c>
      <c r="M31" s="6"/>
      <c r="N31" s="20"/>
      <c r="O31" s="20"/>
      <c r="P31" s="20"/>
      <c r="Q31" s="20"/>
      <c r="R31" s="69"/>
      <c r="S31" s="6"/>
      <c r="T31" s="40"/>
    </row>
    <row r="32" spans="1:20" ht="15.75">
      <c r="A32" s="20">
        <f>A30+1</f>
        <v>21</v>
      </c>
      <c r="B32" s="6" t="s">
        <v>2</v>
      </c>
      <c r="C32" s="6" t="s">
        <v>1</v>
      </c>
      <c r="D32" s="20">
        <v>60</v>
      </c>
      <c r="E32" s="20">
        <v>70</v>
      </c>
      <c r="F32" s="20">
        <v>75</v>
      </c>
      <c r="G32" s="20">
        <f>D32*D4+E32*E4+F32*F4</f>
        <v>16405</v>
      </c>
      <c r="H32" s="69">
        <f>G32/(D4+E4+F4)</f>
        <v>71.32608695652173</v>
      </c>
      <c r="I32" s="40">
        <v>63.67</v>
      </c>
      <c r="J32" s="40">
        <f aca="true" t="shared" si="0" ref="J32:J38">H32/1000*I32</f>
        <v>4.541331956521739</v>
      </c>
      <c r="K32" s="20">
        <f>K30+1</f>
        <v>21</v>
      </c>
      <c r="L32" s="6" t="s">
        <v>2</v>
      </c>
      <c r="M32" s="6" t="s">
        <v>1</v>
      </c>
      <c r="N32" s="20">
        <v>60</v>
      </c>
      <c r="O32" s="20">
        <v>70</v>
      </c>
      <c r="P32" s="20">
        <v>75</v>
      </c>
      <c r="Q32" s="20">
        <f>N32*N4+O32*O4+P32*P4</f>
        <v>22885</v>
      </c>
      <c r="R32" s="69">
        <f>Q32/(N4+O4+P4)</f>
        <v>73.8225806451613</v>
      </c>
      <c r="S32" s="40">
        <v>63.67</v>
      </c>
      <c r="T32" s="40">
        <f aca="true" t="shared" si="1" ref="T32:T38">R32/1000*S32</f>
        <v>4.70028370967742</v>
      </c>
    </row>
    <row r="33" spans="1:20" ht="63">
      <c r="A33" s="20">
        <f aca="true" t="shared" si="2" ref="A33:A38">A32+1</f>
        <v>22</v>
      </c>
      <c r="B33" s="6" t="s">
        <v>99</v>
      </c>
      <c r="C33" s="6" t="s">
        <v>1</v>
      </c>
      <c r="D33" s="20">
        <v>15</v>
      </c>
      <c r="E33" s="20">
        <v>20</v>
      </c>
      <c r="F33" s="20">
        <v>25</v>
      </c>
      <c r="G33" s="20">
        <f>D33*D4+E33*E4+F33*F4</f>
        <v>5095</v>
      </c>
      <c r="H33" s="69">
        <f>G33/(D4+E4+F4)</f>
        <v>22.152173913043477</v>
      </c>
      <c r="I33" s="6">
        <v>164.33</v>
      </c>
      <c r="J33" s="40">
        <f t="shared" si="0"/>
        <v>3.640266739130435</v>
      </c>
      <c r="K33" s="20">
        <f aca="true" t="shared" si="3" ref="K33:K38">K32+1</f>
        <v>22</v>
      </c>
      <c r="L33" s="6" t="s">
        <v>99</v>
      </c>
      <c r="M33" s="6" t="s">
        <v>1</v>
      </c>
      <c r="N33" s="20">
        <v>15</v>
      </c>
      <c r="O33" s="20">
        <v>20</v>
      </c>
      <c r="P33" s="20">
        <v>25</v>
      </c>
      <c r="Q33" s="20">
        <f>N33*N4+O33*O4+P33*P4</f>
        <v>7465</v>
      </c>
      <c r="R33" s="69">
        <f>Q33/(N4+O4+P4)</f>
        <v>24.080645161290324</v>
      </c>
      <c r="S33" s="6">
        <v>164.33</v>
      </c>
      <c r="T33" s="40">
        <f t="shared" si="1"/>
        <v>3.957172419354839</v>
      </c>
    </row>
    <row r="34" spans="1:20" ht="20.25" customHeight="1">
      <c r="A34" s="20">
        <f t="shared" si="2"/>
        <v>23</v>
      </c>
      <c r="B34" s="6" t="s">
        <v>61</v>
      </c>
      <c r="C34" s="6" t="s">
        <v>1</v>
      </c>
      <c r="D34" s="20">
        <v>2</v>
      </c>
      <c r="E34" s="20">
        <v>3</v>
      </c>
      <c r="F34" s="20">
        <v>4</v>
      </c>
      <c r="G34" s="20">
        <f>D34*D4+E34*E4+F34*F4</f>
        <v>789</v>
      </c>
      <c r="H34" s="69">
        <f>G34/(D4+E4+F4)</f>
        <v>3.4304347826086956</v>
      </c>
      <c r="I34" s="40">
        <f>(428.33+386.67)/2</f>
        <v>407.5</v>
      </c>
      <c r="J34" s="40">
        <f t="shared" si="0"/>
        <v>1.3979021739130435</v>
      </c>
      <c r="K34" s="20">
        <f t="shared" si="3"/>
        <v>23</v>
      </c>
      <c r="L34" s="6" t="s">
        <v>61</v>
      </c>
      <c r="M34" s="6" t="s">
        <v>1</v>
      </c>
      <c r="N34" s="20">
        <v>2</v>
      </c>
      <c r="O34" s="20">
        <v>3</v>
      </c>
      <c r="P34" s="20">
        <v>4</v>
      </c>
      <c r="Q34" s="20">
        <f>N34*N4+O34*O4+P34*P4</f>
        <v>1183</v>
      </c>
      <c r="R34" s="69">
        <f>Q34/(N4+O4+P4)</f>
        <v>3.8161290322580643</v>
      </c>
      <c r="S34" s="40">
        <f>(428.33+386.67)/2</f>
        <v>407.5</v>
      </c>
      <c r="T34" s="40">
        <f t="shared" si="1"/>
        <v>1.5550725806451613</v>
      </c>
    </row>
    <row r="35" spans="1:20" ht="15.75">
      <c r="A35" s="20">
        <f t="shared" si="2"/>
        <v>24</v>
      </c>
      <c r="B35" s="6" t="s">
        <v>39</v>
      </c>
      <c r="C35" s="6" t="s">
        <v>1</v>
      </c>
      <c r="D35" s="20">
        <v>0.5</v>
      </c>
      <c r="E35" s="20">
        <v>1</v>
      </c>
      <c r="F35" s="20">
        <v>1</v>
      </c>
      <c r="G35" s="20">
        <f>D35*D4+E35*E4+F35*F4</f>
        <v>211</v>
      </c>
      <c r="H35" s="69">
        <f>G35/(D4+E4+F4)</f>
        <v>0.9173913043478261</v>
      </c>
      <c r="I35" s="40">
        <v>785.22</v>
      </c>
      <c r="J35" s="40">
        <f t="shared" si="0"/>
        <v>0.720354</v>
      </c>
      <c r="K35" s="20">
        <f t="shared" si="3"/>
        <v>24</v>
      </c>
      <c r="L35" s="6" t="s">
        <v>39</v>
      </c>
      <c r="M35" s="6" t="s">
        <v>1</v>
      </c>
      <c r="N35" s="20">
        <v>0.5</v>
      </c>
      <c r="O35" s="20">
        <v>1</v>
      </c>
      <c r="P35" s="20">
        <v>1</v>
      </c>
      <c r="Q35" s="20">
        <f>N35*N4+O35*O4+P35*P4</f>
        <v>302</v>
      </c>
      <c r="R35" s="69">
        <f>Q35/(N4+O4+P4)</f>
        <v>0.9741935483870968</v>
      </c>
      <c r="S35" s="40">
        <v>785.22</v>
      </c>
      <c r="T35" s="40">
        <f t="shared" si="1"/>
        <v>0.7649562580645162</v>
      </c>
    </row>
    <row r="36" spans="1:20" ht="15.75">
      <c r="A36" s="20">
        <f t="shared" si="2"/>
        <v>25</v>
      </c>
      <c r="B36" s="6" t="s">
        <v>14</v>
      </c>
      <c r="C36" s="6" t="s">
        <v>1</v>
      </c>
      <c r="D36" s="20">
        <v>1</v>
      </c>
      <c r="E36" s="20">
        <v>1</v>
      </c>
      <c r="F36" s="20">
        <v>2</v>
      </c>
      <c r="G36" s="20">
        <f>D36*D4+E36*E4+F36*F4</f>
        <v>367</v>
      </c>
      <c r="H36" s="69">
        <f>G36/(D4+E4+F4)</f>
        <v>1.5956521739130434</v>
      </c>
      <c r="I36" s="46">
        <v>401.67</v>
      </c>
      <c r="J36" s="40">
        <f t="shared" si="0"/>
        <v>0.6409256086956522</v>
      </c>
      <c r="K36" s="20">
        <f t="shared" si="3"/>
        <v>25</v>
      </c>
      <c r="L36" s="6" t="s">
        <v>14</v>
      </c>
      <c r="M36" s="6" t="s">
        <v>1</v>
      </c>
      <c r="N36" s="20">
        <v>1</v>
      </c>
      <c r="O36" s="20">
        <v>1</v>
      </c>
      <c r="P36" s="20">
        <v>2</v>
      </c>
      <c r="Q36" s="20">
        <f>N36*N4+O36*O4+P36*P4</f>
        <v>579</v>
      </c>
      <c r="R36" s="69">
        <f>Q36/(N4+O4+P4)</f>
        <v>1.867741935483871</v>
      </c>
      <c r="S36" s="46">
        <v>401.67</v>
      </c>
      <c r="T36" s="40">
        <f t="shared" si="1"/>
        <v>0.7502159032258064</v>
      </c>
    </row>
    <row r="37" spans="1:20" ht="15.75">
      <c r="A37" s="20">
        <f t="shared" si="2"/>
        <v>26</v>
      </c>
      <c r="B37" s="6" t="s">
        <v>33</v>
      </c>
      <c r="C37" s="4" t="s">
        <v>1</v>
      </c>
      <c r="D37" s="20">
        <v>1</v>
      </c>
      <c r="E37" s="20">
        <v>2</v>
      </c>
      <c r="F37" s="20">
        <v>2</v>
      </c>
      <c r="G37" s="20">
        <f>D37*D4+E37*E4+F37*F4</f>
        <v>422</v>
      </c>
      <c r="H37" s="69">
        <f>G37/(D4+E4+F4)</f>
        <v>1.8347826086956522</v>
      </c>
      <c r="I37" s="46">
        <v>121.33</v>
      </c>
      <c r="J37" s="40">
        <f t="shared" si="0"/>
        <v>0.2226141739130435</v>
      </c>
      <c r="K37" s="20">
        <f t="shared" si="3"/>
        <v>26</v>
      </c>
      <c r="L37" s="6" t="s">
        <v>33</v>
      </c>
      <c r="M37" s="4" t="s">
        <v>1</v>
      </c>
      <c r="N37" s="20">
        <v>1</v>
      </c>
      <c r="O37" s="20">
        <v>2</v>
      </c>
      <c r="P37" s="20">
        <v>2</v>
      </c>
      <c r="Q37" s="20">
        <f>N37*N4+O37*O4+P37*P4</f>
        <v>604</v>
      </c>
      <c r="R37" s="69">
        <f>Q37/(N4+O4+P4)</f>
        <v>1.9483870967741936</v>
      </c>
      <c r="S37" s="46">
        <v>121.33</v>
      </c>
      <c r="T37" s="40">
        <f t="shared" si="1"/>
        <v>0.23639780645161293</v>
      </c>
    </row>
    <row r="38" spans="1:20" ht="15.75">
      <c r="A38" s="20">
        <f t="shared" si="2"/>
        <v>27</v>
      </c>
      <c r="B38" s="6" t="s">
        <v>100</v>
      </c>
      <c r="C38" s="6" t="s">
        <v>1</v>
      </c>
      <c r="D38" s="20">
        <v>5</v>
      </c>
      <c r="E38" s="20">
        <v>8</v>
      </c>
      <c r="F38" s="20">
        <v>10</v>
      </c>
      <c r="G38" s="20">
        <f>D38*D4+E38*E4+F38*F4</f>
        <v>2000</v>
      </c>
      <c r="H38" s="69">
        <f>G38/(D4+E4+F4)</f>
        <v>8.695652173913043</v>
      </c>
      <c r="I38" s="46">
        <f>(842.33+22)/2</f>
        <v>432.165</v>
      </c>
      <c r="J38" s="40">
        <f t="shared" si="0"/>
        <v>3.7579565217391306</v>
      </c>
      <c r="K38" s="20">
        <f t="shared" si="3"/>
        <v>27</v>
      </c>
      <c r="L38" s="6" t="s">
        <v>100</v>
      </c>
      <c r="M38" s="6" t="s">
        <v>1</v>
      </c>
      <c r="N38" s="20">
        <v>5</v>
      </c>
      <c r="O38" s="20">
        <v>8</v>
      </c>
      <c r="P38" s="20">
        <v>10</v>
      </c>
      <c r="Q38" s="20">
        <f>N38*N4+O38*O4+P38*P4</f>
        <v>2970</v>
      </c>
      <c r="R38" s="69">
        <f>Q38/(N4+O4+P4)</f>
        <v>9.580645161290322</v>
      </c>
      <c r="S38" s="46">
        <f>(842.33+22)/2</f>
        <v>432.165</v>
      </c>
      <c r="T38" s="40">
        <f t="shared" si="1"/>
        <v>4.1404195161290325</v>
      </c>
    </row>
    <row r="39" spans="1:20" ht="15.75">
      <c r="A39" s="20"/>
      <c r="B39" s="6"/>
      <c r="C39" s="6"/>
      <c r="D39" s="6"/>
      <c r="E39" s="6"/>
      <c r="F39" s="6"/>
      <c r="G39" s="6"/>
      <c r="H39" s="6"/>
      <c r="I39" s="40"/>
      <c r="J39" s="40"/>
      <c r="K39" s="20"/>
      <c r="L39" s="6"/>
      <c r="M39" s="6"/>
      <c r="N39" s="6"/>
      <c r="O39" s="6"/>
      <c r="P39" s="6"/>
      <c r="Q39" s="6"/>
      <c r="R39" s="6"/>
      <c r="S39" s="40"/>
      <c r="T39" s="40"/>
    </row>
    <row r="40" spans="1:20" ht="15.75">
      <c r="A40" s="20"/>
      <c r="B40" s="6" t="s">
        <v>20</v>
      </c>
      <c r="C40" s="6"/>
      <c r="D40" s="6"/>
      <c r="E40" s="6"/>
      <c r="F40" s="6"/>
      <c r="G40" s="6"/>
      <c r="H40" s="6"/>
      <c r="I40" s="6"/>
      <c r="J40" s="72">
        <f>SUM(J6:J38)</f>
        <v>266.62096813043473</v>
      </c>
      <c r="K40" s="20"/>
      <c r="L40" s="6" t="s">
        <v>20</v>
      </c>
      <c r="M40" s="6"/>
      <c r="N40" s="6"/>
      <c r="O40" s="6"/>
      <c r="P40" s="6"/>
      <c r="Q40" s="6"/>
      <c r="R40" s="6"/>
      <c r="S40" s="6"/>
      <c r="T40" s="72">
        <f>SUM(T6:T38)</f>
        <v>283.1167381935484</v>
      </c>
    </row>
    <row r="41" spans="1:20" ht="32.25" customHeight="1">
      <c r="A41" s="20"/>
      <c r="B41" s="6" t="s">
        <v>109</v>
      </c>
      <c r="C41" s="6"/>
      <c r="D41" s="6"/>
      <c r="E41" s="6"/>
      <c r="F41" s="6"/>
      <c r="G41" s="6"/>
      <c r="H41" s="6"/>
      <c r="I41" s="6"/>
      <c r="J41" s="72">
        <f>J40*1.045</f>
        <v>278.6189116963043</v>
      </c>
      <c r="K41" s="20"/>
      <c r="L41" s="6" t="s">
        <v>109</v>
      </c>
      <c r="M41" s="6"/>
      <c r="N41" s="6"/>
      <c r="O41" s="6"/>
      <c r="P41" s="6"/>
      <c r="Q41" s="6"/>
      <c r="R41" s="6"/>
      <c r="S41" s="6"/>
      <c r="T41" s="72">
        <f>T40*1.045</f>
        <v>295.856991412258</v>
      </c>
    </row>
    <row r="42" spans="1:20" ht="15.75">
      <c r="A42" s="20"/>
      <c r="B42" s="4" t="s">
        <v>21</v>
      </c>
      <c r="C42" s="6"/>
      <c r="D42" s="6"/>
      <c r="E42" s="6"/>
      <c r="F42" s="6"/>
      <c r="G42" s="6"/>
      <c r="H42" s="6"/>
      <c r="I42" s="6"/>
      <c r="J42" s="40">
        <v>230</v>
      </c>
      <c r="K42" s="20"/>
      <c r="L42" s="4" t="s">
        <v>21</v>
      </c>
      <c r="M42" s="6"/>
      <c r="N42" s="6"/>
      <c r="O42" s="6"/>
      <c r="P42" s="6"/>
      <c r="Q42" s="6"/>
      <c r="R42" s="6"/>
      <c r="S42" s="6"/>
      <c r="T42" s="40">
        <v>310</v>
      </c>
    </row>
    <row r="43" spans="1:20" ht="15.75">
      <c r="A43" s="20"/>
      <c r="B43" s="4" t="s">
        <v>22</v>
      </c>
      <c r="C43" s="6"/>
      <c r="D43" s="6"/>
      <c r="E43" s="6"/>
      <c r="F43" s="6"/>
      <c r="G43" s="6"/>
      <c r="H43" s="6"/>
      <c r="I43" s="6"/>
      <c r="J43" s="70">
        <f>J42*21*16</f>
        <v>77280</v>
      </c>
      <c r="K43" s="20"/>
      <c r="L43" s="4" t="s">
        <v>22</v>
      </c>
      <c r="M43" s="6"/>
      <c r="N43" s="6"/>
      <c r="O43" s="6"/>
      <c r="P43" s="6"/>
      <c r="Q43" s="6"/>
      <c r="R43" s="6"/>
      <c r="S43" s="6"/>
      <c r="T43" s="70">
        <f>T42*21*16</f>
        <v>104160</v>
      </c>
    </row>
    <row r="44" spans="1:20" ht="24" customHeight="1">
      <c r="A44" s="20"/>
      <c r="B44" s="4" t="s">
        <v>24</v>
      </c>
      <c r="C44" s="6"/>
      <c r="D44" s="6"/>
      <c r="E44" s="6"/>
      <c r="F44" s="6"/>
      <c r="G44" s="6"/>
      <c r="H44" s="6"/>
      <c r="I44" s="6"/>
      <c r="J44" s="43">
        <f>J40*J43/1000</f>
        <v>20604.468417119995</v>
      </c>
      <c r="K44" s="20"/>
      <c r="L44" s="4" t="s">
        <v>24</v>
      </c>
      <c r="M44" s="6"/>
      <c r="N44" s="6"/>
      <c r="O44" s="6"/>
      <c r="P44" s="6"/>
      <c r="Q44" s="6"/>
      <c r="R44" s="6"/>
      <c r="S44" s="6"/>
      <c r="T44" s="43">
        <f>T40*T43/1000</f>
        <v>29489.43945024</v>
      </c>
    </row>
    <row r="45" spans="1:20" ht="50.25" customHeight="1">
      <c r="A45" s="20"/>
      <c r="B45" s="32" t="s">
        <v>121</v>
      </c>
      <c r="C45" s="6"/>
      <c r="D45" s="6"/>
      <c r="E45" s="6"/>
      <c r="F45" s="6"/>
      <c r="G45" s="6"/>
      <c r="H45" s="6"/>
      <c r="I45" s="6"/>
      <c r="J45" s="43">
        <f>J44*1.045</f>
        <v>21531.669495890394</v>
      </c>
      <c r="K45" s="20"/>
      <c r="L45" s="32" t="s">
        <v>121</v>
      </c>
      <c r="M45" s="6"/>
      <c r="N45" s="6"/>
      <c r="O45" s="6"/>
      <c r="P45" s="6"/>
      <c r="Q45" s="6"/>
      <c r="R45" s="6"/>
      <c r="S45" s="6"/>
      <c r="T45" s="43">
        <f>T44*1.045</f>
        <v>30816.464225500797</v>
      </c>
    </row>
    <row r="46" ht="13.5" customHeight="1">
      <c r="B46" s="63" t="s">
        <v>69</v>
      </c>
    </row>
  </sheetData>
  <sheetProtection/>
  <mergeCells count="4">
    <mergeCell ref="D2:F2"/>
    <mergeCell ref="A1:J1"/>
    <mergeCell ref="K1:T1"/>
    <mergeCell ref="N2:P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7" r:id="rId1"/>
  <colBreaks count="1" manualBreakCount="1">
    <brk id="10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L135"/>
  <sheetViews>
    <sheetView view="pageBreakPreview" zoomScale="85" zoomScaleSheetLayoutView="85" zoomScalePageLayoutView="0" workbookViewId="0" topLeftCell="A25">
      <selection activeCell="B40" sqref="B40"/>
    </sheetView>
  </sheetViews>
  <sheetFormatPr defaultColWidth="9.140625" defaultRowHeight="12.75"/>
  <cols>
    <col min="1" max="1" width="4.28125" style="2" customWidth="1"/>
    <col min="2" max="2" width="22.140625" style="2" customWidth="1"/>
    <col min="3" max="3" width="5.140625" style="2" customWidth="1"/>
    <col min="4" max="4" width="9.7109375" style="2" customWidth="1"/>
    <col min="5" max="5" width="10.140625" style="2" customWidth="1"/>
    <col min="6" max="6" width="12.28125" style="2" customWidth="1"/>
    <col min="7" max="7" width="14.28125" style="2" customWidth="1"/>
    <col min="8" max="8" width="12.00390625" style="2" customWidth="1"/>
    <col min="9" max="9" width="14.8515625" style="2" customWidth="1"/>
    <col min="10" max="16384" width="9.140625" style="2" customWidth="1"/>
  </cols>
  <sheetData>
    <row r="1" spans="1:9" ht="42" customHeight="1">
      <c r="A1" s="78" t="s">
        <v>116</v>
      </c>
      <c r="B1" s="78"/>
      <c r="C1" s="78"/>
      <c r="D1" s="78"/>
      <c r="E1" s="78"/>
      <c r="F1" s="78"/>
      <c r="G1" s="78"/>
      <c r="H1" s="78"/>
      <c r="I1" s="78"/>
    </row>
    <row r="2" spans="1:10" s="3" customFormat="1" ht="58.5" customHeight="1">
      <c r="A2" s="79" t="s">
        <v>25</v>
      </c>
      <c r="B2" s="77" t="s">
        <v>17</v>
      </c>
      <c r="C2" s="77" t="s">
        <v>0</v>
      </c>
      <c r="D2" s="77" t="s">
        <v>68</v>
      </c>
      <c r="E2" s="77"/>
      <c r="F2" s="80" t="s">
        <v>43</v>
      </c>
      <c r="G2" s="77" t="s">
        <v>41</v>
      </c>
      <c r="H2" s="77" t="s">
        <v>110</v>
      </c>
      <c r="I2" s="77" t="s">
        <v>15</v>
      </c>
      <c r="J2" s="12"/>
    </row>
    <row r="3" spans="1:10" s="3" customFormat="1" ht="27.75" customHeight="1">
      <c r="A3" s="79"/>
      <c r="B3" s="77"/>
      <c r="C3" s="77"/>
      <c r="D3" s="20" t="s">
        <v>56</v>
      </c>
      <c r="E3" s="20" t="s">
        <v>57</v>
      </c>
      <c r="F3" s="81"/>
      <c r="G3" s="77"/>
      <c r="H3" s="77"/>
      <c r="I3" s="77"/>
      <c r="J3" s="12"/>
    </row>
    <row r="4" spans="1:10" s="3" customFormat="1" ht="18.75" customHeight="1">
      <c r="A4" s="8"/>
      <c r="B4" s="22" t="s">
        <v>42</v>
      </c>
      <c r="C4" s="9"/>
      <c r="D4" s="21">
        <v>315</v>
      </c>
      <c r="E4" s="21">
        <v>1185</v>
      </c>
      <c r="F4" s="19"/>
      <c r="G4" s="19"/>
      <c r="H4" s="9"/>
      <c r="I4" s="9"/>
      <c r="J4" s="12"/>
    </row>
    <row r="5" spans="1:10" s="3" customFormat="1" ht="16.5" customHeight="1">
      <c r="A5" s="10">
        <v>1</v>
      </c>
      <c r="B5" s="6" t="s">
        <v>29</v>
      </c>
      <c r="C5" s="11" t="s">
        <v>1</v>
      </c>
      <c r="D5" s="17">
        <v>150</v>
      </c>
      <c r="E5" s="17">
        <v>200</v>
      </c>
      <c r="F5" s="42">
        <f>D5*D4+E5*E4</f>
        <v>284250</v>
      </c>
      <c r="G5" s="33">
        <f>F5/(D4+E4)</f>
        <v>189.5</v>
      </c>
      <c r="H5" s="27">
        <v>34.48</v>
      </c>
      <c r="I5" s="18">
        <f aca="true" t="shared" si="0" ref="I5:I18">G5/1000*H5</f>
        <v>6.5339599999999995</v>
      </c>
      <c r="J5" s="12"/>
    </row>
    <row r="6" spans="1:10" ht="18.75">
      <c r="A6" s="6">
        <f aca="true" t="shared" si="1" ref="A6:A26">SUM(A5)+1</f>
        <v>2</v>
      </c>
      <c r="B6" s="6" t="s">
        <v>28</v>
      </c>
      <c r="C6" s="6" t="s">
        <v>1</v>
      </c>
      <c r="D6" s="17">
        <v>100</v>
      </c>
      <c r="E6" s="17">
        <v>150</v>
      </c>
      <c r="F6" s="42">
        <f aca="true" t="shared" si="2" ref="F6:F34">D6*D5+E6*E5</f>
        <v>45000</v>
      </c>
      <c r="G6" s="33">
        <f aca="true" t="shared" si="3" ref="G6:G34">F6/(D5+E5)</f>
        <v>128.57142857142858</v>
      </c>
      <c r="H6" s="40">
        <v>34.67</v>
      </c>
      <c r="I6" s="18">
        <f t="shared" si="0"/>
        <v>4.45757142857143</v>
      </c>
      <c r="J6" s="13"/>
    </row>
    <row r="7" spans="1:10" ht="18.75">
      <c r="A7" s="6">
        <f t="shared" si="1"/>
        <v>3</v>
      </c>
      <c r="B7" s="6" t="s">
        <v>32</v>
      </c>
      <c r="C7" s="6" t="s">
        <v>1</v>
      </c>
      <c r="D7" s="17">
        <v>50</v>
      </c>
      <c r="E7" s="17">
        <v>55</v>
      </c>
      <c r="F7" s="42">
        <f t="shared" si="2"/>
        <v>13250</v>
      </c>
      <c r="G7" s="33">
        <f t="shared" si="3"/>
        <v>53</v>
      </c>
      <c r="H7" s="40">
        <v>28.33</v>
      </c>
      <c r="I7" s="18">
        <f t="shared" si="0"/>
        <v>1.5014899999999998</v>
      </c>
      <c r="J7" s="13"/>
    </row>
    <row r="8" spans="1:10" s="5" customFormat="1" ht="18.75">
      <c r="A8" s="4">
        <f t="shared" si="1"/>
        <v>4</v>
      </c>
      <c r="B8" s="4" t="s">
        <v>33</v>
      </c>
      <c r="C8" s="4" t="s">
        <v>1</v>
      </c>
      <c r="D8" s="52">
        <v>2</v>
      </c>
      <c r="E8" s="52">
        <v>2</v>
      </c>
      <c r="F8" s="54">
        <f t="shared" si="2"/>
        <v>210</v>
      </c>
      <c r="G8" s="53">
        <f t="shared" si="3"/>
        <v>2</v>
      </c>
      <c r="H8" s="46">
        <v>121.33</v>
      </c>
      <c r="I8" s="49">
        <f t="shared" si="0"/>
        <v>0.24266000000000001</v>
      </c>
      <c r="J8" s="14"/>
    </row>
    <row r="9" spans="1:10" ht="31.5">
      <c r="A9" s="6">
        <f t="shared" si="1"/>
        <v>5</v>
      </c>
      <c r="B9" s="6" t="s">
        <v>34</v>
      </c>
      <c r="C9" s="6" t="s">
        <v>1</v>
      </c>
      <c r="D9" s="17">
        <v>65</v>
      </c>
      <c r="E9" s="17">
        <v>80</v>
      </c>
      <c r="F9" s="42">
        <f t="shared" si="2"/>
        <v>290</v>
      </c>
      <c r="G9" s="33">
        <f t="shared" si="3"/>
        <v>72.5</v>
      </c>
      <c r="H9" s="40">
        <v>42.83</v>
      </c>
      <c r="I9" s="18">
        <f t="shared" si="0"/>
        <v>3.1051749999999996</v>
      </c>
      <c r="J9" s="13"/>
    </row>
    <row r="10" spans="1:10" ht="18.75">
      <c r="A10" s="6">
        <f t="shared" si="1"/>
        <v>6</v>
      </c>
      <c r="B10" s="6" t="s">
        <v>3</v>
      </c>
      <c r="C10" s="6" t="s">
        <v>1</v>
      </c>
      <c r="D10" s="17">
        <v>300</v>
      </c>
      <c r="E10" s="17">
        <v>350</v>
      </c>
      <c r="F10" s="42">
        <f t="shared" si="2"/>
        <v>47500</v>
      </c>
      <c r="G10" s="33">
        <f t="shared" si="3"/>
        <v>327.58620689655174</v>
      </c>
      <c r="H10" s="40">
        <v>32</v>
      </c>
      <c r="I10" s="18">
        <f t="shared" si="0"/>
        <v>10.482758620689657</v>
      </c>
      <c r="J10" s="13"/>
    </row>
    <row r="11" spans="1:10" ht="18.75">
      <c r="A11" s="6">
        <f t="shared" si="1"/>
        <v>7</v>
      </c>
      <c r="B11" s="6" t="s">
        <v>35</v>
      </c>
      <c r="C11" s="6" t="s">
        <v>1</v>
      </c>
      <c r="D11" s="17">
        <v>350</v>
      </c>
      <c r="E11" s="17">
        <v>400</v>
      </c>
      <c r="F11" s="42">
        <f t="shared" si="2"/>
        <v>245000</v>
      </c>
      <c r="G11" s="33">
        <f t="shared" si="3"/>
        <v>376.9230769230769</v>
      </c>
      <c r="H11" s="46">
        <v>83.33</v>
      </c>
      <c r="I11" s="18">
        <f t="shared" si="0"/>
        <v>31.409</v>
      </c>
      <c r="J11" s="13"/>
    </row>
    <row r="12" spans="1:10" ht="18.75">
      <c r="A12" s="6">
        <f t="shared" si="1"/>
        <v>8</v>
      </c>
      <c r="B12" s="6" t="s">
        <v>4</v>
      </c>
      <c r="C12" s="6" t="s">
        <v>1</v>
      </c>
      <c r="D12" s="17">
        <v>200</v>
      </c>
      <c r="E12" s="17">
        <v>250</v>
      </c>
      <c r="F12" s="42">
        <f t="shared" si="2"/>
        <v>170000</v>
      </c>
      <c r="G12" s="33">
        <f t="shared" si="3"/>
        <v>226.66666666666666</v>
      </c>
      <c r="H12" s="40">
        <v>134.33</v>
      </c>
      <c r="I12" s="18">
        <f t="shared" si="0"/>
        <v>30.448133333333335</v>
      </c>
      <c r="J12" s="13"/>
    </row>
    <row r="13" spans="1:10" ht="18.75">
      <c r="A13" s="6">
        <f t="shared" si="1"/>
        <v>9</v>
      </c>
      <c r="B13" s="6" t="s">
        <v>37</v>
      </c>
      <c r="C13" s="6" t="s">
        <v>1</v>
      </c>
      <c r="D13" s="17">
        <v>20</v>
      </c>
      <c r="E13" s="17">
        <v>20</v>
      </c>
      <c r="F13" s="42">
        <f t="shared" si="2"/>
        <v>9000</v>
      </c>
      <c r="G13" s="33">
        <f t="shared" si="3"/>
        <v>20</v>
      </c>
      <c r="H13" s="40">
        <v>376</v>
      </c>
      <c r="I13" s="18">
        <f t="shared" si="0"/>
        <v>7.5200000000000005</v>
      </c>
      <c r="J13" s="13"/>
    </row>
    <row r="14" spans="1:10" ht="18.75">
      <c r="A14" s="6">
        <f t="shared" si="1"/>
        <v>10</v>
      </c>
      <c r="B14" s="6" t="s">
        <v>36</v>
      </c>
      <c r="C14" s="6" t="s">
        <v>1</v>
      </c>
      <c r="D14" s="17">
        <v>200</v>
      </c>
      <c r="E14" s="17">
        <v>200</v>
      </c>
      <c r="F14" s="42">
        <f t="shared" si="2"/>
        <v>8000</v>
      </c>
      <c r="G14" s="33">
        <f t="shared" si="3"/>
        <v>200</v>
      </c>
      <c r="H14" s="40">
        <v>73.33</v>
      </c>
      <c r="I14" s="18">
        <f t="shared" si="0"/>
        <v>14.666</v>
      </c>
      <c r="J14" s="13"/>
    </row>
    <row r="15" spans="1:10" ht="18.75">
      <c r="A15" s="6">
        <f t="shared" si="1"/>
        <v>11</v>
      </c>
      <c r="B15" s="6" t="s">
        <v>2</v>
      </c>
      <c r="C15" s="6" t="s">
        <v>1</v>
      </c>
      <c r="D15" s="17">
        <v>70</v>
      </c>
      <c r="E15" s="17">
        <v>75</v>
      </c>
      <c r="F15" s="42">
        <f t="shared" si="2"/>
        <v>29000</v>
      </c>
      <c r="G15" s="33">
        <f t="shared" si="3"/>
        <v>72.5</v>
      </c>
      <c r="H15" s="40">
        <v>63.67</v>
      </c>
      <c r="I15" s="18">
        <f t="shared" si="0"/>
        <v>4.6160749999999995</v>
      </c>
      <c r="J15" s="13"/>
    </row>
    <row r="16" spans="1:10" ht="31.5">
      <c r="A16" s="6">
        <f t="shared" si="1"/>
        <v>12</v>
      </c>
      <c r="B16" s="6" t="s">
        <v>5</v>
      </c>
      <c r="C16" s="6" t="s">
        <v>1</v>
      </c>
      <c r="D16" s="17">
        <v>20</v>
      </c>
      <c r="E16" s="17">
        <v>25</v>
      </c>
      <c r="F16" s="42">
        <f t="shared" si="2"/>
        <v>3275</v>
      </c>
      <c r="G16" s="33">
        <f t="shared" si="3"/>
        <v>22.586206896551722</v>
      </c>
      <c r="H16" s="40">
        <v>164.33</v>
      </c>
      <c r="I16" s="18">
        <f t="shared" si="0"/>
        <v>3.7115913793103448</v>
      </c>
      <c r="J16" s="13"/>
    </row>
    <row r="17" spans="1:10" ht="18.75">
      <c r="A17" s="6">
        <f t="shared" si="1"/>
        <v>13</v>
      </c>
      <c r="B17" s="6" t="s">
        <v>8</v>
      </c>
      <c r="C17" s="6" t="s">
        <v>1</v>
      </c>
      <c r="D17" s="17">
        <v>40</v>
      </c>
      <c r="E17" s="17">
        <v>50</v>
      </c>
      <c r="F17" s="42">
        <f t="shared" si="2"/>
        <v>2050</v>
      </c>
      <c r="G17" s="33">
        <f t="shared" si="3"/>
        <v>45.55555555555556</v>
      </c>
      <c r="H17" s="40">
        <v>187</v>
      </c>
      <c r="I17" s="18">
        <f t="shared" si="0"/>
        <v>8.51888888888889</v>
      </c>
      <c r="J17" s="13"/>
    </row>
    <row r="18" spans="1:10" ht="18.75">
      <c r="A18" s="6">
        <f t="shared" si="1"/>
        <v>14</v>
      </c>
      <c r="B18" s="6" t="s">
        <v>9</v>
      </c>
      <c r="C18" s="6" t="s">
        <v>1</v>
      </c>
      <c r="D18" s="17">
        <v>15</v>
      </c>
      <c r="E18" s="17">
        <v>20</v>
      </c>
      <c r="F18" s="42">
        <f t="shared" si="2"/>
        <v>1600</v>
      </c>
      <c r="G18" s="33">
        <f t="shared" si="3"/>
        <v>17.77777777777778</v>
      </c>
      <c r="H18" s="40">
        <v>93.33</v>
      </c>
      <c r="I18" s="18">
        <f t="shared" si="0"/>
        <v>1.6592</v>
      </c>
      <c r="J18" s="13"/>
    </row>
    <row r="19" spans="1:10" ht="18.75">
      <c r="A19" s="6">
        <f t="shared" si="1"/>
        <v>15</v>
      </c>
      <c r="B19" s="6" t="s">
        <v>58</v>
      </c>
      <c r="C19" s="6" t="s">
        <v>11</v>
      </c>
      <c r="D19" s="17">
        <v>1</v>
      </c>
      <c r="E19" s="17">
        <v>1</v>
      </c>
      <c r="F19" s="42">
        <f t="shared" si="2"/>
        <v>35</v>
      </c>
      <c r="G19" s="33">
        <f t="shared" si="3"/>
        <v>1</v>
      </c>
      <c r="H19" s="40">
        <v>7.33</v>
      </c>
      <c r="I19" s="40">
        <f>G19*H19</f>
        <v>7.33</v>
      </c>
      <c r="J19" s="13"/>
    </row>
    <row r="20" spans="1:10" ht="18.75">
      <c r="A20" s="6">
        <f t="shared" si="1"/>
        <v>16</v>
      </c>
      <c r="B20" s="6" t="s">
        <v>59</v>
      </c>
      <c r="C20" s="6" t="s">
        <v>1</v>
      </c>
      <c r="D20" s="17">
        <v>55</v>
      </c>
      <c r="E20" s="17">
        <v>60</v>
      </c>
      <c r="F20" s="42">
        <f t="shared" si="2"/>
        <v>115</v>
      </c>
      <c r="G20" s="33">
        <f t="shared" si="3"/>
        <v>57.5</v>
      </c>
      <c r="H20" s="40">
        <v>192</v>
      </c>
      <c r="I20" s="18">
        <f aca="true" t="shared" si="4" ref="I20:I34">G20/1000*H20</f>
        <v>11.040000000000001</v>
      </c>
      <c r="J20" s="13"/>
    </row>
    <row r="21" spans="1:10" ht="47.25">
      <c r="A21" s="6">
        <f t="shared" si="1"/>
        <v>17</v>
      </c>
      <c r="B21" s="6" t="s">
        <v>60</v>
      </c>
      <c r="C21" s="6" t="s">
        <v>1</v>
      </c>
      <c r="D21" s="17">
        <v>550</v>
      </c>
      <c r="E21" s="17">
        <v>550</v>
      </c>
      <c r="F21" s="42">
        <f t="shared" si="2"/>
        <v>63250</v>
      </c>
      <c r="G21" s="33">
        <f t="shared" si="3"/>
        <v>550</v>
      </c>
      <c r="H21" s="40">
        <v>44.67</v>
      </c>
      <c r="I21" s="18">
        <f t="shared" si="4"/>
        <v>24.568500000000004</v>
      </c>
      <c r="J21" s="13"/>
    </row>
    <row r="22" spans="1:10" ht="18.75">
      <c r="A22" s="6">
        <f t="shared" si="1"/>
        <v>18</v>
      </c>
      <c r="B22" s="6" t="s">
        <v>6</v>
      </c>
      <c r="C22" s="6" t="s">
        <v>1</v>
      </c>
      <c r="D22" s="17">
        <v>15</v>
      </c>
      <c r="E22" s="17">
        <v>15</v>
      </c>
      <c r="F22" s="42">
        <f t="shared" si="2"/>
        <v>16500</v>
      </c>
      <c r="G22" s="33">
        <f t="shared" si="3"/>
        <v>15</v>
      </c>
      <c r="H22" s="40">
        <v>92</v>
      </c>
      <c r="I22" s="18">
        <f t="shared" si="4"/>
        <v>1.38</v>
      </c>
      <c r="J22" s="13"/>
    </row>
    <row r="23" spans="1:10" ht="18.75">
      <c r="A23" s="6">
        <f t="shared" si="1"/>
        <v>19</v>
      </c>
      <c r="B23" s="6" t="s">
        <v>7</v>
      </c>
      <c r="C23" s="6" t="s">
        <v>1</v>
      </c>
      <c r="D23" s="17">
        <v>10</v>
      </c>
      <c r="E23" s="17">
        <v>10</v>
      </c>
      <c r="F23" s="42">
        <f t="shared" si="2"/>
        <v>300</v>
      </c>
      <c r="G23" s="33">
        <f t="shared" si="3"/>
        <v>10</v>
      </c>
      <c r="H23" s="40">
        <v>394</v>
      </c>
      <c r="I23" s="18">
        <f t="shared" si="4"/>
        <v>3.94</v>
      </c>
      <c r="J23" s="13"/>
    </row>
    <row r="24" spans="1:10" ht="18.75">
      <c r="A24" s="6">
        <f t="shared" si="1"/>
        <v>20</v>
      </c>
      <c r="B24" s="6" t="s">
        <v>62</v>
      </c>
      <c r="C24" s="6" t="s">
        <v>1</v>
      </c>
      <c r="D24" s="17">
        <v>150</v>
      </c>
      <c r="E24" s="17">
        <v>180</v>
      </c>
      <c r="F24" s="42">
        <f t="shared" si="2"/>
        <v>3300</v>
      </c>
      <c r="G24" s="33">
        <f t="shared" si="3"/>
        <v>165</v>
      </c>
      <c r="H24" s="40">
        <v>299.67</v>
      </c>
      <c r="I24" s="18">
        <f t="shared" si="4"/>
        <v>49.445550000000004</v>
      </c>
      <c r="J24" s="13"/>
    </row>
    <row r="25" spans="1:10" ht="18.75">
      <c r="A25" s="6">
        <f t="shared" si="1"/>
        <v>21</v>
      </c>
      <c r="B25" s="6" t="s">
        <v>18</v>
      </c>
      <c r="C25" s="6" t="s">
        <v>1</v>
      </c>
      <c r="D25" s="17">
        <v>20</v>
      </c>
      <c r="E25" s="17">
        <v>25</v>
      </c>
      <c r="F25" s="42">
        <f t="shared" si="2"/>
        <v>7500</v>
      </c>
      <c r="G25" s="33">
        <f t="shared" si="3"/>
        <v>22.727272727272727</v>
      </c>
      <c r="H25" s="40">
        <v>318.33</v>
      </c>
      <c r="I25" s="18">
        <f t="shared" si="4"/>
        <v>7.234772727272727</v>
      </c>
      <c r="J25" s="13"/>
    </row>
    <row r="26" spans="1:10" ht="18.75">
      <c r="A26" s="6">
        <f t="shared" si="1"/>
        <v>22</v>
      </c>
      <c r="B26" s="6" t="s">
        <v>67</v>
      </c>
      <c r="C26" s="6" t="s">
        <v>1</v>
      </c>
      <c r="D26" s="17">
        <v>35</v>
      </c>
      <c r="E26" s="17">
        <v>45</v>
      </c>
      <c r="F26" s="42">
        <f t="shared" si="2"/>
        <v>1825</v>
      </c>
      <c r="G26" s="33">
        <f t="shared" si="3"/>
        <v>40.55555555555556</v>
      </c>
      <c r="H26" s="40">
        <v>167</v>
      </c>
      <c r="I26" s="18">
        <f t="shared" si="4"/>
        <v>6.772777777777779</v>
      </c>
      <c r="J26" s="13"/>
    </row>
    <row r="27" spans="1:10" s="5" customFormat="1" ht="18.75">
      <c r="A27" s="4"/>
      <c r="B27" s="4" t="s">
        <v>63</v>
      </c>
      <c r="C27" s="4" t="s">
        <v>1</v>
      </c>
      <c r="D27" s="52">
        <v>15</v>
      </c>
      <c r="E27" s="52">
        <v>20</v>
      </c>
      <c r="F27" s="54">
        <f t="shared" si="2"/>
        <v>1425</v>
      </c>
      <c r="G27" s="53">
        <f t="shared" si="3"/>
        <v>17.8125</v>
      </c>
      <c r="H27" s="46">
        <f>(215+197)/2</f>
        <v>206</v>
      </c>
      <c r="I27" s="49">
        <f t="shared" si="4"/>
        <v>3.6693749999999996</v>
      </c>
      <c r="J27" s="14"/>
    </row>
    <row r="28" spans="1:10" ht="18.75">
      <c r="A28" s="6">
        <f>SUM(A26)+1</f>
        <v>23</v>
      </c>
      <c r="B28" s="6" t="s">
        <v>64</v>
      </c>
      <c r="C28" s="6" t="s">
        <v>1</v>
      </c>
      <c r="D28" s="17">
        <v>50</v>
      </c>
      <c r="E28" s="17">
        <v>60</v>
      </c>
      <c r="F28" s="42">
        <f t="shared" si="2"/>
        <v>1950</v>
      </c>
      <c r="G28" s="33">
        <f t="shared" si="3"/>
        <v>55.714285714285715</v>
      </c>
      <c r="H28" s="40">
        <v>197</v>
      </c>
      <c r="I28" s="18">
        <f t="shared" si="4"/>
        <v>10.975714285714286</v>
      </c>
      <c r="J28" s="13"/>
    </row>
    <row r="29" spans="1:10" s="5" customFormat="1" ht="18.75">
      <c r="A29" s="4"/>
      <c r="B29" s="4" t="s">
        <v>65</v>
      </c>
      <c r="C29" s="4" t="s">
        <v>1</v>
      </c>
      <c r="D29" s="52">
        <v>5</v>
      </c>
      <c r="E29" s="52">
        <v>10</v>
      </c>
      <c r="F29" s="54">
        <f t="shared" si="2"/>
        <v>850</v>
      </c>
      <c r="G29" s="53">
        <f t="shared" si="3"/>
        <v>7.7272727272727275</v>
      </c>
      <c r="H29" s="46">
        <v>2455</v>
      </c>
      <c r="I29" s="49">
        <f t="shared" si="4"/>
        <v>18.970454545454547</v>
      </c>
      <c r="J29" s="14"/>
    </row>
    <row r="30" spans="1:10" ht="31.5">
      <c r="A30" s="6">
        <f>SUM(A28)+1</f>
        <v>24</v>
      </c>
      <c r="B30" s="6" t="s">
        <v>61</v>
      </c>
      <c r="C30" s="6" t="s">
        <v>1</v>
      </c>
      <c r="D30" s="17">
        <v>3</v>
      </c>
      <c r="E30" s="17">
        <v>4</v>
      </c>
      <c r="F30" s="42">
        <f t="shared" si="2"/>
        <v>55</v>
      </c>
      <c r="G30" s="33">
        <f t="shared" si="3"/>
        <v>3.6666666666666665</v>
      </c>
      <c r="H30" s="40">
        <v>407.5</v>
      </c>
      <c r="I30" s="18">
        <f t="shared" si="4"/>
        <v>1.4941666666666666</v>
      </c>
      <c r="J30" s="13"/>
    </row>
    <row r="31" spans="1:10" ht="18.75">
      <c r="A31" s="6">
        <f>SUM(A30)+1</f>
        <v>25</v>
      </c>
      <c r="B31" s="6" t="s">
        <v>39</v>
      </c>
      <c r="C31" s="6" t="s">
        <v>1</v>
      </c>
      <c r="D31" s="17">
        <v>1</v>
      </c>
      <c r="E31" s="17">
        <v>1</v>
      </c>
      <c r="F31" s="42">
        <f t="shared" si="2"/>
        <v>7</v>
      </c>
      <c r="G31" s="33">
        <f t="shared" si="3"/>
        <v>1</v>
      </c>
      <c r="H31" s="40">
        <v>481</v>
      </c>
      <c r="I31" s="18">
        <f t="shared" si="4"/>
        <v>0.481</v>
      </c>
      <c r="J31" s="13"/>
    </row>
    <row r="32" spans="1:10" ht="18.75">
      <c r="A32" s="6">
        <f>SUM(A31)+1</f>
        <v>26</v>
      </c>
      <c r="B32" s="6" t="s">
        <v>14</v>
      </c>
      <c r="C32" s="6" t="s">
        <v>1</v>
      </c>
      <c r="D32" s="17">
        <v>1</v>
      </c>
      <c r="E32" s="17">
        <v>2</v>
      </c>
      <c r="F32" s="42">
        <f t="shared" si="2"/>
        <v>3</v>
      </c>
      <c r="G32" s="33">
        <f t="shared" si="3"/>
        <v>1.5</v>
      </c>
      <c r="H32" s="46">
        <v>401.67</v>
      </c>
      <c r="I32" s="18">
        <f t="shared" si="4"/>
        <v>0.6025050000000001</v>
      </c>
      <c r="J32" s="13"/>
    </row>
    <row r="33" spans="1:10" ht="18.75">
      <c r="A33" s="6">
        <f>SUM(A32)+1</f>
        <v>27</v>
      </c>
      <c r="B33" s="6" t="s">
        <v>13</v>
      </c>
      <c r="C33" s="6" t="s">
        <v>1</v>
      </c>
      <c r="D33" s="17">
        <v>6</v>
      </c>
      <c r="E33" s="17">
        <v>8</v>
      </c>
      <c r="F33" s="42">
        <f t="shared" si="2"/>
        <v>22</v>
      </c>
      <c r="G33" s="33">
        <f t="shared" si="3"/>
        <v>7.333333333333333</v>
      </c>
      <c r="H33" s="46">
        <v>22</v>
      </c>
      <c r="I33" s="18">
        <f t="shared" si="4"/>
        <v>0.16133333333333333</v>
      </c>
      <c r="J33" s="13"/>
    </row>
    <row r="34" spans="1:10" ht="18.75">
      <c r="A34" s="6">
        <f>SUM(A33)+1</f>
        <v>28</v>
      </c>
      <c r="B34" s="6" t="s">
        <v>12</v>
      </c>
      <c r="C34" s="6" t="s">
        <v>1</v>
      </c>
      <c r="D34" s="17">
        <v>2</v>
      </c>
      <c r="E34" s="17">
        <v>2</v>
      </c>
      <c r="F34" s="42">
        <f t="shared" si="2"/>
        <v>28</v>
      </c>
      <c r="G34" s="33">
        <f t="shared" si="3"/>
        <v>2</v>
      </c>
      <c r="H34" s="46">
        <v>842.33</v>
      </c>
      <c r="I34" s="18">
        <f t="shared" si="4"/>
        <v>1.68466</v>
      </c>
      <c r="J34" s="13"/>
    </row>
    <row r="35" spans="1:10" ht="15.75">
      <c r="A35" s="6"/>
      <c r="B35" s="6"/>
      <c r="C35" s="6"/>
      <c r="D35" s="6"/>
      <c r="E35" s="6"/>
      <c r="F35" s="6"/>
      <c r="G35" s="6"/>
      <c r="H35" s="40"/>
      <c r="I35" s="18"/>
      <c r="J35" s="13"/>
    </row>
    <row r="36" spans="1:10" ht="15.75">
      <c r="A36" s="6"/>
      <c r="B36" s="6" t="s">
        <v>20</v>
      </c>
      <c r="C36" s="6"/>
      <c r="D36" s="6"/>
      <c r="E36" s="6"/>
      <c r="F36" s="6"/>
      <c r="G36" s="6"/>
      <c r="H36" s="6"/>
      <c r="I36" s="24">
        <f>SUM(I5:I34)</f>
        <v>278.62331298701304</v>
      </c>
      <c r="J36" s="13"/>
    </row>
    <row r="37" spans="1:10" s="7" customFormat="1" ht="15.75">
      <c r="A37" s="6"/>
      <c r="B37" s="4" t="s">
        <v>21</v>
      </c>
      <c r="C37" s="6"/>
      <c r="D37" s="6"/>
      <c r="E37" s="6"/>
      <c r="F37" s="6"/>
      <c r="G37" s="6"/>
      <c r="H37" s="6"/>
      <c r="I37" s="34">
        <v>1500</v>
      </c>
      <c r="J37" s="15"/>
    </row>
    <row r="38" spans="1:10" s="7" customFormat="1" ht="15.75">
      <c r="A38" s="6"/>
      <c r="B38" s="4" t="s">
        <v>22</v>
      </c>
      <c r="C38" s="6"/>
      <c r="D38" s="6"/>
      <c r="E38" s="6"/>
      <c r="F38" s="6"/>
      <c r="G38" s="6"/>
      <c r="H38" s="6"/>
      <c r="I38" s="23">
        <f>I37*21</f>
        <v>31500</v>
      </c>
      <c r="J38" s="15"/>
    </row>
    <row r="39" spans="1:10" s="7" customFormat="1" ht="15.75">
      <c r="A39" s="6"/>
      <c r="B39" s="4" t="s">
        <v>24</v>
      </c>
      <c r="C39" s="6"/>
      <c r="D39" s="6"/>
      <c r="E39" s="6"/>
      <c r="F39" s="6"/>
      <c r="G39" s="6"/>
      <c r="H39" s="6"/>
      <c r="I39" s="43">
        <f>I36*I38/1000</f>
        <v>8776.634359090911</v>
      </c>
      <c r="J39" s="15"/>
    </row>
    <row r="40" spans="1:10" s="7" customFormat="1" ht="53.25" customHeight="1">
      <c r="A40" s="6"/>
      <c r="B40" s="32" t="s">
        <v>122</v>
      </c>
      <c r="C40" s="6"/>
      <c r="D40" s="6"/>
      <c r="E40" s="6"/>
      <c r="F40" s="6"/>
      <c r="G40" s="6"/>
      <c r="H40" s="6"/>
      <c r="I40" s="16">
        <f>I39*1.045</f>
        <v>9171.582905250001</v>
      </c>
      <c r="J40" s="15"/>
    </row>
    <row r="41" spans="1:10" ht="1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2" ht="47.25">
      <c r="A42" s="13"/>
      <c r="B42" s="62" t="s">
        <v>69</v>
      </c>
      <c r="C42" s="13"/>
      <c r="D42" s="13"/>
      <c r="E42" s="13"/>
      <c r="F42" s="13"/>
      <c r="G42" s="13"/>
      <c r="H42" s="13"/>
      <c r="I42" s="13"/>
      <c r="J42" s="13"/>
      <c r="L42" s="2">
        <f>L41*1.05</f>
        <v>0</v>
      </c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</sheetData>
  <sheetProtection/>
  <mergeCells count="9">
    <mergeCell ref="D2:E2"/>
    <mergeCell ref="C2:C3"/>
    <mergeCell ref="A1:I1"/>
    <mergeCell ref="A2:A3"/>
    <mergeCell ref="B2:B3"/>
    <mergeCell ref="H2:H3"/>
    <mergeCell ref="I2:I3"/>
    <mergeCell ref="F2:F3"/>
    <mergeCell ref="G2:G3"/>
  </mergeCells>
  <printOptions horizontalCentered="1"/>
  <pageMargins left="0.6299212598425197" right="0.15748031496062992" top="0.3937007874015748" bottom="0.3937007874015748" header="0.5118110236220472" footer="0.5118110236220472"/>
  <pageSetup horizontalDpi="600" verticalDpi="600" orientation="landscape" paperSize="9" r:id="rId1"/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146"/>
  <sheetViews>
    <sheetView view="pageBreakPreview" zoomScale="85" zoomScaleSheetLayoutView="85" zoomScalePageLayoutView="0" workbookViewId="0" topLeftCell="A19">
      <selection activeCell="B51" sqref="B51"/>
    </sheetView>
  </sheetViews>
  <sheetFormatPr defaultColWidth="9.140625" defaultRowHeight="12.75"/>
  <cols>
    <col min="1" max="1" width="4.28125" style="2" customWidth="1"/>
    <col min="2" max="2" width="37.140625" style="2" customWidth="1"/>
    <col min="3" max="3" width="5.140625" style="2" customWidth="1"/>
    <col min="4" max="4" width="9.7109375" style="2" customWidth="1"/>
    <col min="5" max="5" width="10.140625" style="2" customWidth="1"/>
    <col min="6" max="6" width="12.421875" style="2" customWidth="1"/>
    <col min="7" max="7" width="12.28125" style="2" customWidth="1"/>
    <col min="8" max="8" width="14.28125" style="2" customWidth="1"/>
    <col min="9" max="9" width="12.00390625" style="2" customWidth="1"/>
    <col min="10" max="10" width="14.8515625" style="2" customWidth="1"/>
    <col min="11" max="16384" width="9.140625" style="2" customWidth="1"/>
  </cols>
  <sheetData>
    <row r="1" spans="1:10" ht="69" customHeight="1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s="3" customFormat="1" ht="32.25" customHeight="1">
      <c r="A2" s="79" t="s">
        <v>25</v>
      </c>
      <c r="B2" s="77" t="s">
        <v>17</v>
      </c>
      <c r="C2" s="77" t="s">
        <v>0</v>
      </c>
      <c r="D2" s="77"/>
      <c r="E2" s="77"/>
      <c r="F2" s="77"/>
      <c r="G2" s="80" t="s">
        <v>43</v>
      </c>
      <c r="H2" s="77" t="s">
        <v>41</v>
      </c>
      <c r="I2" s="77" t="s">
        <v>110</v>
      </c>
      <c r="J2" s="77" t="s">
        <v>15</v>
      </c>
      <c r="K2" s="12"/>
    </row>
    <row r="3" spans="1:11" s="3" customFormat="1" ht="53.25" customHeight="1">
      <c r="A3" s="79"/>
      <c r="B3" s="77"/>
      <c r="C3" s="77"/>
      <c r="D3" s="20" t="s">
        <v>72</v>
      </c>
      <c r="E3" s="20" t="s">
        <v>73</v>
      </c>
      <c r="F3" s="20" t="s">
        <v>74</v>
      </c>
      <c r="G3" s="81"/>
      <c r="H3" s="77"/>
      <c r="I3" s="77"/>
      <c r="J3" s="77"/>
      <c r="K3" s="12"/>
    </row>
    <row r="4" spans="1:11" s="3" customFormat="1" ht="18.75" customHeight="1">
      <c r="A4" s="8"/>
      <c r="B4" s="22" t="s">
        <v>42</v>
      </c>
      <c r="C4" s="9"/>
      <c r="D4" s="21">
        <v>7</v>
      </c>
      <c r="E4" s="21">
        <v>22</v>
      </c>
      <c r="F4" s="21">
        <v>76</v>
      </c>
      <c r="G4" s="19"/>
      <c r="H4" s="19"/>
      <c r="I4" s="9"/>
      <c r="J4" s="9"/>
      <c r="K4" s="12"/>
    </row>
    <row r="5" spans="1:11" s="3" customFormat="1" ht="16.5" customHeight="1">
      <c r="A5" s="8"/>
      <c r="B5" s="22" t="s">
        <v>83</v>
      </c>
      <c r="C5" s="9"/>
      <c r="D5" s="21"/>
      <c r="E5" s="21"/>
      <c r="F5" s="21"/>
      <c r="G5" s="19"/>
      <c r="H5" s="19"/>
      <c r="I5" s="9"/>
      <c r="J5" s="18"/>
      <c r="K5" s="12"/>
    </row>
    <row r="6" spans="1:11" ht="18.75">
      <c r="A6" s="10">
        <v>1</v>
      </c>
      <c r="B6" s="6" t="s">
        <v>30</v>
      </c>
      <c r="C6" s="11" t="s">
        <v>1</v>
      </c>
      <c r="D6" s="17">
        <v>50</v>
      </c>
      <c r="E6" s="17">
        <v>100</v>
      </c>
      <c r="F6" s="17">
        <v>150</v>
      </c>
      <c r="G6" s="17">
        <f>D6*D4+E6*E4+F6*F4</f>
        <v>13950</v>
      </c>
      <c r="H6" s="33">
        <f>G6/(D4+E4+F4)</f>
        <v>132.85714285714286</v>
      </c>
      <c r="I6" s="33">
        <v>34.48</v>
      </c>
      <c r="J6" s="40">
        <f aca="true" t="shared" si="0" ref="J6:J33">H6/1000*I6</f>
        <v>4.580914285714286</v>
      </c>
      <c r="K6" s="13"/>
    </row>
    <row r="7" spans="1:11" ht="18.75">
      <c r="A7" s="6">
        <f>SUM(A6)+1</f>
        <v>2</v>
      </c>
      <c r="B7" s="6" t="s">
        <v>29</v>
      </c>
      <c r="C7" s="6" t="s">
        <v>1</v>
      </c>
      <c r="D7" s="17">
        <v>100</v>
      </c>
      <c r="E7" s="17">
        <v>200</v>
      </c>
      <c r="F7" s="17">
        <v>250</v>
      </c>
      <c r="G7" s="17">
        <f>D7*D4+E7*E4+F7*F4</f>
        <v>24100</v>
      </c>
      <c r="H7" s="33">
        <f>G7/(D4+E4+F4)</f>
        <v>229.52380952380952</v>
      </c>
      <c r="I7" s="33">
        <v>34.67</v>
      </c>
      <c r="J7" s="40">
        <f t="shared" si="0"/>
        <v>7.957590476190476</v>
      </c>
      <c r="K7" s="13"/>
    </row>
    <row r="8" spans="1:11" s="5" customFormat="1" ht="18.75">
      <c r="A8" s="6">
        <f aca="true" t="shared" si="1" ref="A8:A43">SUM(A7)+1</f>
        <v>3</v>
      </c>
      <c r="B8" s="6" t="s">
        <v>32</v>
      </c>
      <c r="C8" s="6" t="s">
        <v>1</v>
      </c>
      <c r="D8" s="17">
        <v>25</v>
      </c>
      <c r="E8" s="17">
        <v>40</v>
      </c>
      <c r="F8" s="17">
        <v>45</v>
      </c>
      <c r="G8" s="17">
        <f>D8*D4+E8*E4+F8*F4</f>
        <v>4475</v>
      </c>
      <c r="H8" s="33">
        <f>G8/(D4+E4+F4)</f>
        <v>42.61904761904762</v>
      </c>
      <c r="I8" s="33">
        <v>28.33</v>
      </c>
      <c r="J8" s="46">
        <f t="shared" si="0"/>
        <v>1.207397619047619</v>
      </c>
      <c r="K8" s="14"/>
    </row>
    <row r="9" spans="1:11" ht="18.75">
      <c r="A9" s="6">
        <f t="shared" si="1"/>
        <v>4</v>
      </c>
      <c r="B9" s="4" t="s">
        <v>75</v>
      </c>
      <c r="C9" s="6" t="s">
        <v>1</v>
      </c>
      <c r="D9" s="17">
        <v>30</v>
      </c>
      <c r="E9" s="17">
        <v>40</v>
      </c>
      <c r="F9" s="17">
        <v>50</v>
      </c>
      <c r="G9" s="17">
        <f>D9*D4+E9*E4+F9*F4</f>
        <v>4890</v>
      </c>
      <c r="H9" s="33">
        <f>G9/(D4+E4+F4)</f>
        <v>46.57142857142857</v>
      </c>
      <c r="I9" s="33">
        <v>46.33</v>
      </c>
      <c r="J9" s="40">
        <f t="shared" si="0"/>
        <v>2.1576542857142855</v>
      </c>
      <c r="K9" s="13"/>
    </row>
    <row r="10" spans="1:11" ht="18.75">
      <c r="A10" s="6">
        <f t="shared" si="1"/>
        <v>5</v>
      </c>
      <c r="B10" s="4" t="s">
        <v>101</v>
      </c>
      <c r="C10" s="6" t="s">
        <v>1</v>
      </c>
      <c r="D10" s="17">
        <v>15</v>
      </c>
      <c r="E10" s="17">
        <v>20</v>
      </c>
      <c r="F10" s="17">
        <v>25</v>
      </c>
      <c r="G10" s="17">
        <f>D10*D4+E10*E4+F10*F4</f>
        <v>2445</v>
      </c>
      <c r="H10" s="33">
        <f>G10/(D4+E4+F4)</f>
        <v>23.285714285714285</v>
      </c>
      <c r="I10" s="33">
        <v>39.33</v>
      </c>
      <c r="J10" s="40">
        <f t="shared" si="0"/>
        <v>0.9158271428571427</v>
      </c>
      <c r="K10" s="13"/>
    </row>
    <row r="11" spans="1:11" ht="18.75">
      <c r="A11" s="6"/>
      <c r="B11" s="66" t="s">
        <v>89</v>
      </c>
      <c r="C11" s="6"/>
      <c r="D11" s="17"/>
      <c r="E11" s="17"/>
      <c r="F11" s="17"/>
      <c r="G11" s="17"/>
      <c r="H11" s="33"/>
      <c r="I11" s="33"/>
      <c r="J11" s="40">
        <f t="shared" si="0"/>
        <v>0</v>
      </c>
      <c r="K11" s="13"/>
    </row>
    <row r="12" spans="1:11" ht="18.75">
      <c r="A12" s="6">
        <f>SUM(A10)+1</f>
        <v>6</v>
      </c>
      <c r="B12" s="6" t="s">
        <v>3</v>
      </c>
      <c r="C12" s="6" t="s">
        <v>1</v>
      </c>
      <c r="D12" s="17">
        <v>240</v>
      </c>
      <c r="E12" s="17">
        <v>300</v>
      </c>
      <c r="F12" s="17">
        <v>400</v>
      </c>
      <c r="G12" s="17">
        <f>D12*D4+E12*E4+F12*F4</f>
        <v>38680</v>
      </c>
      <c r="H12" s="33">
        <f>G12/(D4+E4+F4)</f>
        <v>368.3809523809524</v>
      </c>
      <c r="I12" s="33">
        <v>32</v>
      </c>
      <c r="J12" s="40">
        <f t="shared" si="0"/>
        <v>11.788190476190477</v>
      </c>
      <c r="K12" s="13"/>
    </row>
    <row r="13" spans="1:11" s="51" customFormat="1" ht="18.75">
      <c r="A13" s="6">
        <f t="shared" si="1"/>
        <v>7</v>
      </c>
      <c r="B13" s="6" t="s">
        <v>76</v>
      </c>
      <c r="C13" s="6" t="s">
        <v>1</v>
      </c>
      <c r="D13" s="17">
        <v>50</v>
      </c>
      <c r="E13" s="17">
        <v>80</v>
      </c>
      <c r="F13" s="17">
        <v>100</v>
      </c>
      <c r="G13" s="17">
        <f>D13*D4+E13*E4+F13*F4</f>
        <v>9710</v>
      </c>
      <c r="H13" s="33">
        <f>G13/(D4+E4+F4)</f>
        <v>92.47619047619048</v>
      </c>
      <c r="I13" s="33">
        <v>29</v>
      </c>
      <c r="J13" s="71">
        <f t="shared" si="0"/>
        <v>2.6818095238095236</v>
      </c>
      <c r="K13" s="50"/>
    </row>
    <row r="14" spans="1:11" ht="47.25">
      <c r="A14" s="6">
        <f t="shared" si="1"/>
        <v>8</v>
      </c>
      <c r="B14" s="4" t="s">
        <v>90</v>
      </c>
      <c r="C14" s="6" t="s">
        <v>1</v>
      </c>
      <c r="D14" s="17">
        <v>250</v>
      </c>
      <c r="E14" s="17">
        <v>320</v>
      </c>
      <c r="F14" s="17">
        <v>375</v>
      </c>
      <c r="G14" s="17">
        <f>D14*D4+E14*E4+F14*F4</f>
        <v>37290</v>
      </c>
      <c r="H14" s="33">
        <f>G14/(D4+E4+F4)</f>
        <v>355.14285714285717</v>
      </c>
      <c r="I14" s="33">
        <v>83.33</v>
      </c>
      <c r="J14" s="40">
        <f t="shared" si="0"/>
        <v>29.594054285714286</v>
      </c>
      <c r="K14" s="13"/>
    </row>
    <row r="15" spans="1:11" ht="18.75">
      <c r="A15" s="6"/>
      <c r="B15" s="66" t="s">
        <v>84</v>
      </c>
      <c r="C15" s="6"/>
      <c r="D15" s="17"/>
      <c r="E15" s="17"/>
      <c r="F15" s="17"/>
      <c r="G15" s="17"/>
      <c r="H15" s="33"/>
      <c r="I15" s="33"/>
      <c r="J15" s="40"/>
      <c r="K15" s="13"/>
    </row>
    <row r="16" spans="1:11" ht="18.75">
      <c r="A16" s="6">
        <f>SUM(A14)+1</f>
        <v>9</v>
      </c>
      <c r="B16" s="4" t="s">
        <v>4</v>
      </c>
      <c r="C16" s="6" t="s">
        <v>1</v>
      </c>
      <c r="D16" s="17">
        <v>260</v>
      </c>
      <c r="E16" s="17">
        <v>300</v>
      </c>
      <c r="F16" s="17">
        <v>300</v>
      </c>
      <c r="G16" s="17">
        <f>D16*D4+E16*E4+F16*F4</f>
        <v>31220</v>
      </c>
      <c r="H16" s="33">
        <f>G16/(D4+E4+F4)</f>
        <v>297.3333333333333</v>
      </c>
      <c r="I16" s="33">
        <v>134.33</v>
      </c>
      <c r="J16" s="40">
        <f t="shared" si="0"/>
        <v>39.94078666666667</v>
      </c>
      <c r="K16" s="13"/>
    </row>
    <row r="17" spans="1:11" ht="18.75">
      <c r="A17" s="6">
        <f t="shared" si="1"/>
        <v>10</v>
      </c>
      <c r="B17" s="6" t="s">
        <v>47</v>
      </c>
      <c r="C17" s="6" t="s">
        <v>1</v>
      </c>
      <c r="D17" s="17">
        <v>15</v>
      </c>
      <c r="E17" s="17">
        <v>15</v>
      </c>
      <c r="F17" s="17">
        <v>20</v>
      </c>
      <c r="G17" s="17">
        <f>D17*D4+E17*E4+F17*F4</f>
        <v>1955</v>
      </c>
      <c r="H17" s="33">
        <f>G17/(D4+E4+F4)</f>
        <v>18.61904761904762</v>
      </c>
      <c r="I17" s="33">
        <v>376</v>
      </c>
      <c r="J17" s="40">
        <f t="shared" si="0"/>
        <v>7.000761904761906</v>
      </c>
      <c r="K17" s="13"/>
    </row>
    <row r="18" spans="1:11" s="51" customFormat="1" ht="18.75">
      <c r="A18" s="6">
        <f t="shared" si="1"/>
        <v>11</v>
      </c>
      <c r="B18" s="6" t="s">
        <v>46</v>
      </c>
      <c r="C18" s="6" t="s">
        <v>1</v>
      </c>
      <c r="D18" s="17">
        <v>200</v>
      </c>
      <c r="E18" s="17">
        <v>200</v>
      </c>
      <c r="F18" s="17">
        <v>200</v>
      </c>
      <c r="G18" s="17">
        <f>D18*D4+E18*E4+F18*F4</f>
        <v>21000</v>
      </c>
      <c r="H18" s="33">
        <f>G18/(D4+E4+F4)</f>
        <v>200</v>
      </c>
      <c r="I18" s="33">
        <v>73.33</v>
      </c>
      <c r="J18" s="71">
        <f t="shared" si="0"/>
        <v>14.666</v>
      </c>
      <c r="K18" s="50"/>
    </row>
    <row r="19" spans="1:11" s="51" customFormat="1" ht="18.75">
      <c r="A19" s="6"/>
      <c r="B19" s="22" t="s">
        <v>85</v>
      </c>
      <c r="C19" s="6"/>
      <c r="D19" s="17"/>
      <c r="E19" s="17"/>
      <c r="F19" s="17"/>
      <c r="G19" s="17"/>
      <c r="H19" s="33"/>
      <c r="I19" s="33"/>
      <c r="J19" s="71"/>
      <c r="K19" s="50"/>
    </row>
    <row r="20" spans="1:11" ht="18.75">
      <c r="A20" s="6">
        <f>SUM(A18)+1</f>
        <v>12</v>
      </c>
      <c r="B20" s="6" t="s">
        <v>27</v>
      </c>
      <c r="C20" s="6" t="s">
        <v>1</v>
      </c>
      <c r="D20" s="17">
        <v>200</v>
      </c>
      <c r="E20" s="17">
        <v>200</v>
      </c>
      <c r="F20" s="17">
        <v>200</v>
      </c>
      <c r="G20" s="17">
        <f>D20*D4+E20*E4+F20*F4</f>
        <v>21000</v>
      </c>
      <c r="H20" s="33">
        <f>G20/(D4+E4+F4)</f>
        <v>200</v>
      </c>
      <c r="I20" s="33">
        <v>43.33</v>
      </c>
      <c r="J20" s="40">
        <f t="shared" si="0"/>
        <v>8.666</v>
      </c>
      <c r="K20" s="13"/>
    </row>
    <row r="21" spans="1:11" ht="18.75">
      <c r="A21" s="6">
        <f t="shared" si="1"/>
        <v>13</v>
      </c>
      <c r="B21" s="6" t="s">
        <v>48</v>
      </c>
      <c r="C21" s="6" t="s">
        <v>1</v>
      </c>
      <c r="D21" s="17">
        <v>350</v>
      </c>
      <c r="E21" s="17">
        <v>300</v>
      </c>
      <c r="F21" s="17">
        <v>300</v>
      </c>
      <c r="G21" s="17">
        <f>D21*D4+E21*E4+F21*F4</f>
        <v>31850</v>
      </c>
      <c r="H21" s="33">
        <f>G21/(D4+E4+F4)</f>
        <v>303.3333333333333</v>
      </c>
      <c r="I21" s="33">
        <v>46</v>
      </c>
      <c r="J21" s="40">
        <f t="shared" si="0"/>
        <v>13.953333333333331</v>
      </c>
      <c r="K21" s="13"/>
    </row>
    <row r="22" spans="1:11" ht="18.75">
      <c r="A22" s="6">
        <f t="shared" si="1"/>
        <v>14</v>
      </c>
      <c r="B22" s="6" t="s">
        <v>91</v>
      </c>
      <c r="C22" s="6" t="s">
        <v>1</v>
      </c>
      <c r="D22" s="17">
        <v>50</v>
      </c>
      <c r="E22" s="17">
        <v>60</v>
      </c>
      <c r="F22" s="17">
        <v>70</v>
      </c>
      <c r="G22" s="17">
        <f>D22*D4+E22*E4+F22*F4</f>
        <v>6990</v>
      </c>
      <c r="H22" s="33">
        <f>G22/(D4+E4+F4)</f>
        <v>66.57142857142857</v>
      </c>
      <c r="I22" s="33">
        <v>192</v>
      </c>
      <c r="J22" s="40">
        <f t="shared" si="0"/>
        <v>12.781714285714287</v>
      </c>
      <c r="K22" s="13"/>
    </row>
    <row r="23" spans="1:11" ht="18.75">
      <c r="A23" s="6">
        <f t="shared" si="1"/>
        <v>15</v>
      </c>
      <c r="B23" s="6" t="s">
        <v>6</v>
      </c>
      <c r="C23" s="6" t="s">
        <v>1</v>
      </c>
      <c r="D23" s="17">
        <v>10</v>
      </c>
      <c r="E23" s="17">
        <v>10</v>
      </c>
      <c r="F23" s="17">
        <v>11</v>
      </c>
      <c r="G23" s="17">
        <f>D23*D4+E23*E4+F23*F4</f>
        <v>1126</v>
      </c>
      <c r="H23" s="33">
        <f>G23/(D4+E4+F4)</f>
        <v>10.723809523809523</v>
      </c>
      <c r="I23" s="33">
        <v>92</v>
      </c>
      <c r="J23" s="40">
        <f t="shared" si="0"/>
        <v>0.9865904761904761</v>
      </c>
      <c r="K23" s="13"/>
    </row>
    <row r="24" spans="1:11" ht="18.75">
      <c r="A24" s="6">
        <f t="shared" si="1"/>
        <v>16</v>
      </c>
      <c r="B24" s="6" t="s">
        <v>77</v>
      </c>
      <c r="C24" s="6" t="s">
        <v>11</v>
      </c>
      <c r="D24" s="17">
        <v>10</v>
      </c>
      <c r="E24" s="17">
        <v>12</v>
      </c>
      <c r="F24" s="17">
        <v>12</v>
      </c>
      <c r="G24" s="17">
        <f>D24*D4+E24*E4+F24*F4</f>
        <v>1246</v>
      </c>
      <c r="H24" s="33">
        <f>G24/(D4+E4+F4)</f>
        <v>11.866666666666667</v>
      </c>
      <c r="I24" s="33">
        <v>394</v>
      </c>
      <c r="J24" s="40">
        <f t="shared" si="0"/>
        <v>4.675466666666667</v>
      </c>
      <c r="K24" s="13"/>
    </row>
    <row r="25" spans="1:11" ht="31.5">
      <c r="A25" s="6"/>
      <c r="B25" s="22" t="s">
        <v>86</v>
      </c>
      <c r="C25" s="6"/>
      <c r="D25" s="17"/>
      <c r="E25" s="17"/>
      <c r="F25" s="17"/>
      <c r="G25" s="17"/>
      <c r="H25" s="33"/>
      <c r="I25" s="33"/>
      <c r="J25" s="40"/>
      <c r="K25" s="13"/>
    </row>
    <row r="26" spans="1:11" ht="18.75">
      <c r="A26" s="6">
        <f>SUM(A24)+1</f>
        <v>17</v>
      </c>
      <c r="B26" s="6" t="s">
        <v>78</v>
      </c>
      <c r="C26" s="6" t="s">
        <v>1</v>
      </c>
      <c r="D26" s="17">
        <v>100</v>
      </c>
      <c r="E26" s="17">
        <v>110</v>
      </c>
      <c r="F26" s="17">
        <v>110</v>
      </c>
      <c r="G26" s="17">
        <f>D26*D4+E26*E4+F26*F4</f>
        <v>11480</v>
      </c>
      <c r="H26" s="33">
        <f>G26/(D4+E4+F4)</f>
        <v>109.33333333333333</v>
      </c>
      <c r="I26" s="33">
        <v>299.67</v>
      </c>
      <c r="J26" s="40">
        <f t="shared" si="0"/>
        <v>32.76392</v>
      </c>
      <c r="K26" s="13"/>
    </row>
    <row r="27" spans="1:11" ht="18.75">
      <c r="A27" s="6">
        <f t="shared" si="1"/>
        <v>18</v>
      </c>
      <c r="B27" s="6" t="s">
        <v>18</v>
      </c>
      <c r="C27" s="6" t="s">
        <v>1</v>
      </c>
      <c r="D27" s="17">
        <v>10</v>
      </c>
      <c r="E27" s="17">
        <v>25</v>
      </c>
      <c r="F27" s="17">
        <v>25</v>
      </c>
      <c r="G27" s="17">
        <f>D27*D4+E27*E4+F27*F4</f>
        <v>2520</v>
      </c>
      <c r="H27" s="33">
        <f>G27/(D4+E4+F4)</f>
        <v>24</v>
      </c>
      <c r="I27" s="33">
        <v>318.33</v>
      </c>
      <c r="J27" s="40">
        <f t="shared" si="0"/>
        <v>7.63992</v>
      </c>
      <c r="K27" s="13"/>
    </row>
    <row r="28" spans="1:11" ht="18.75">
      <c r="A28" s="6">
        <f t="shared" si="1"/>
        <v>19</v>
      </c>
      <c r="B28" s="6" t="s">
        <v>79</v>
      </c>
      <c r="C28" s="6" t="s">
        <v>1</v>
      </c>
      <c r="D28" s="17">
        <v>30</v>
      </c>
      <c r="E28" s="17">
        <v>40</v>
      </c>
      <c r="F28" s="17">
        <v>50</v>
      </c>
      <c r="G28" s="17">
        <f>D28*D4+E28*E4+F28*F4</f>
        <v>4890</v>
      </c>
      <c r="H28" s="33">
        <f>G28/(D4+E4+F4)</f>
        <v>46.57142857142857</v>
      </c>
      <c r="I28" s="33">
        <v>167</v>
      </c>
      <c r="J28" s="40">
        <f t="shared" si="0"/>
        <v>7.777428571428571</v>
      </c>
      <c r="K28" s="13"/>
    </row>
    <row r="29" spans="1:11" ht="18.75">
      <c r="A29" s="6">
        <f t="shared" si="1"/>
        <v>20</v>
      </c>
      <c r="B29" s="6" t="s">
        <v>40</v>
      </c>
      <c r="C29" s="6" t="s">
        <v>1</v>
      </c>
      <c r="D29" s="17">
        <v>42</v>
      </c>
      <c r="E29" s="17">
        <v>80</v>
      </c>
      <c r="F29" s="17">
        <v>110</v>
      </c>
      <c r="G29" s="17">
        <f>D29*D4+E29*E4+F29*F4</f>
        <v>10414</v>
      </c>
      <c r="H29" s="33">
        <f>G29/(D4+E4+F4)</f>
        <v>99.18095238095238</v>
      </c>
      <c r="I29" s="33">
        <v>197</v>
      </c>
      <c r="J29" s="40">
        <f>H29/1000*I29</f>
        <v>19.53864761904762</v>
      </c>
      <c r="K29" s="13"/>
    </row>
    <row r="30" spans="1:11" ht="18.75">
      <c r="A30" s="6">
        <f t="shared" si="1"/>
        <v>21</v>
      </c>
      <c r="B30" s="6" t="s">
        <v>80</v>
      </c>
      <c r="C30" s="6" t="s">
        <v>11</v>
      </c>
      <c r="D30" s="17">
        <v>1</v>
      </c>
      <c r="E30" s="17">
        <v>1</v>
      </c>
      <c r="F30" s="17">
        <v>1</v>
      </c>
      <c r="G30" s="17">
        <f>D30*D4+E30*E4+F30*F4</f>
        <v>105</v>
      </c>
      <c r="H30" s="33">
        <f>G30/(D4+E4+F4)</f>
        <v>1</v>
      </c>
      <c r="I30" s="33">
        <v>7.33</v>
      </c>
      <c r="J30" s="40">
        <f t="shared" si="0"/>
        <v>0.007330000000000001</v>
      </c>
      <c r="K30" s="13"/>
    </row>
    <row r="31" spans="1:11" ht="18.75">
      <c r="A31" s="6"/>
      <c r="B31" s="22" t="s">
        <v>87</v>
      </c>
      <c r="C31" s="6"/>
      <c r="D31" s="17"/>
      <c r="E31" s="17"/>
      <c r="F31" s="17"/>
      <c r="G31" s="17"/>
      <c r="H31" s="33"/>
      <c r="I31" s="33"/>
      <c r="J31" s="40"/>
      <c r="K31" s="13"/>
    </row>
    <row r="32" spans="1:11" ht="18.75">
      <c r="A32" s="6">
        <f>SUM(A30)+1</f>
        <v>22</v>
      </c>
      <c r="B32" s="6" t="s">
        <v>8</v>
      </c>
      <c r="C32" s="6" t="s">
        <v>1</v>
      </c>
      <c r="D32" s="17">
        <v>35</v>
      </c>
      <c r="E32" s="17">
        <v>45</v>
      </c>
      <c r="F32" s="17">
        <v>51</v>
      </c>
      <c r="G32" s="17">
        <f>D32*D4+E32*E4+F32*F4</f>
        <v>5111</v>
      </c>
      <c r="H32" s="33">
        <f>G32/(D4+E4+F4)</f>
        <v>48.67619047619048</v>
      </c>
      <c r="I32" s="33">
        <v>187</v>
      </c>
      <c r="J32" s="40">
        <f t="shared" si="0"/>
        <v>9.10244761904762</v>
      </c>
      <c r="K32" s="13"/>
    </row>
    <row r="33" spans="1:11" ht="18.75">
      <c r="A33" s="6">
        <f t="shared" si="1"/>
        <v>23</v>
      </c>
      <c r="B33" s="6" t="s">
        <v>9</v>
      </c>
      <c r="C33" s="6" t="s">
        <v>1</v>
      </c>
      <c r="D33" s="17">
        <v>10</v>
      </c>
      <c r="E33" s="17">
        <v>15</v>
      </c>
      <c r="F33" s="17">
        <v>19</v>
      </c>
      <c r="G33" s="17">
        <f>D33*D4+E33*E4+F33*F4</f>
        <v>1844</v>
      </c>
      <c r="H33" s="33">
        <f>G33/(D4+E4+F4)</f>
        <v>17.561904761904763</v>
      </c>
      <c r="I33" s="33">
        <v>93.33</v>
      </c>
      <c r="J33" s="40">
        <f t="shared" si="0"/>
        <v>1.6390525714285717</v>
      </c>
      <c r="K33" s="13"/>
    </row>
    <row r="34" spans="1:11" ht="31.5">
      <c r="A34" s="6"/>
      <c r="B34" s="22" t="s">
        <v>88</v>
      </c>
      <c r="C34" s="6"/>
      <c r="D34" s="17"/>
      <c r="E34" s="17"/>
      <c r="F34" s="17"/>
      <c r="G34" s="17"/>
      <c r="H34" s="33"/>
      <c r="I34" s="33"/>
      <c r="J34" s="40"/>
      <c r="K34" s="13"/>
    </row>
    <row r="35" spans="1:11" ht="18.75">
      <c r="A35" s="6">
        <f>SUM(A33)+1</f>
        <v>24</v>
      </c>
      <c r="B35" s="6" t="s">
        <v>2</v>
      </c>
      <c r="C35" s="6" t="s">
        <v>1</v>
      </c>
      <c r="D35" s="17">
        <v>55</v>
      </c>
      <c r="E35" s="17">
        <v>65</v>
      </c>
      <c r="F35" s="17">
        <v>70</v>
      </c>
      <c r="G35" s="17">
        <f>D35*D4+E35*E4+F35*F4</f>
        <v>7135</v>
      </c>
      <c r="H35" s="33">
        <f>G35/(D4+E4+F4)</f>
        <v>67.95238095238095</v>
      </c>
      <c r="I35" s="33">
        <v>63.67</v>
      </c>
      <c r="J35" s="40">
        <f>H35/1000*I35</f>
        <v>4.3265280952380945</v>
      </c>
      <c r="K35" s="13"/>
    </row>
    <row r="36" spans="1:11" ht="31.5">
      <c r="A36" s="6">
        <f t="shared" si="1"/>
        <v>25</v>
      </c>
      <c r="B36" s="6" t="s">
        <v>82</v>
      </c>
      <c r="C36" s="6" t="s">
        <v>1</v>
      </c>
      <c r="D36" s="17">
        <v>25</v>
      </c>
      <c r="E36" s="17">
        <v>30</v>
      </c>
      <c r="F36" s="17">
        <v>30</v>
      </c>
      <c r="G36" s="17">
        <f>D36*D4+E36*E4+F36*F4</f>
        <v>3115</v>
      </c>
      <c r="H36" s="33">
        <f>G36/(D4+E4+F4)</f>
        <v>29.666666666666668</v>
      </c>
      <c r="I36" s="33">
        <v>164.33</v>
      </c>
      <c r="J36" s="40">
        <f aca="true" t="shared" si="2" ref="J36:J43">H36/1000*I36</f>
        <v>4.875123333333334</v>
      </c>
      <c r="K36" s="13"/>
    </row>
    <row r="37" spans="1:11" ht="18.75">
      <c r="A37" s="6">
        <f t="shared" si="1"/>
        <v>26</v>
      </c>
      <c r="B37" s="6" t="s">
        <v>38</v>
      </c>
      <c r="C37" s="6" t="s">
        <v>1</v>
      </c>
      <c r="D37" s="17">
        <v>2</v>
      </c>
      <c r="E37" s="17">
        <v>2</v>
      </c>
      <c r="F37" s="17">
        <v>2</v>
      </c>
      <c r="G37" s="17">
        <f>D37*D4+E37*E4+F37*F4</f>
        <v>210</v>
      </c>
      <c r="H37" s="33">
        <f>G37/(D4+E4+F4)</f>
        <v>2</v>
      </c>
      <c r="I37" s="33">
        <v>428.33</v>
      </c>
      <c r="J37" s="40">
        <f t="shared" si="2"/>
        <v>0.85666</v>
      </c>
      <c r="K37" s="13"/>
    </row>
    <row r="38" spans="1:11" ht="18.75">
      <c r="A38" s="6">
        <f t="shared" si="1"/>
        <v>27</v>
      </c>
      <c r="B38" s="6" t="s">
        <v>81</v>
      </c>
      <c r="C38" s="6" t="s">
        <v>1</v>
      </c>
      <c r="D38" s="17">
        <v>0.3</v>
      </c>
      <c r="E38" s="17">
        <v>2</v>
      </c>
      <c r="F38" s="17">
        <v>2</v>
      </c>
      <c r="G38" s="17">
        <f>D38*D4+E38*E4+F38*F4</f>
        <v>198.1</v>
      </c>
      <c r="H38" s="33">
        <f>G38/(D4+E4+F4)</f>
        <v>1.8866666666666667</v>
      </c>
      <c r="I38" s="33">
        <v>386.67</v>
      </c>
      <c r="J38" s="40">
        <f t="shared" si="2"/>
        <v>0.7295174000000001</v>
      </c>
      <c r="K38" s="13"/>
    </row>
    <row r="39" spans="1:11" ht="18.75">
      <c r="A39" s="6">
        <f t="shared" si="1"/>
        <v>28</v>
      </c>
      <c r="B39" s="6" t="s">
        <v>39</v>
      </c>
      <c r="C39" s="6" t="s">
        <v>1</v>
      </c>
      <c r="D39" s="17">
        <v>0.2</v>
      </c>
      <c r="E39" s="17">
        <v>2</v>
      </c>
      <c r="F39" s="17">
        <v>2</v>
      </c>
      <c r="G39" s="17">
        <f>D39*D4+E39*E4+F39*F4</f>
        <v>197.4</v>
      </c>
      <c r="H39" s="33">
        <f>G39/(D4+E4+F4)</f>
        <v>1.8800000000000001</v>
      </c>
      <c r="I39" s="33">
        <v>481</v>
      </c>
      <c r="J39" s="40">
        <f t="shared" si="2"/>
        <v>0.9042800000000001</v>
      </c>
      <c r="K39" s="13"/>
    </row>
    <row r="40" spans="1:11" ht="18.75">
      <c r="A40" s="6">
        <f t="shared" si="1"/>
        <v>29</v>
      </c>
      <c r="B40" s="6" t="s">
        <v>71</v>
      </c>
      <c r="C40" s="6" t="s">
        <v>1</v>
      </c>
      <c r="D40" s="17">
        <v>0.4</v>
      </c>
      <c r="E40" s="17">
        <v>2</v>
      </c>
      <c r="F40" s="17">
        <v>2</v>
      </c>
      <c r="G40" s="17">
        <f>D40*D4+E40*E4+F40*F4</f>
        <v>198.8</v>
      </c>
      <c r="H40" s="33">
        <f>G40/(D4+E4+F4)</f>
        <v>1.8933333333333335</v>
      </c>
      <c r="I40" s="33">
        <v>401.67</v>
      </c>
      <c r="J40" s="40">
        <f t="shared" si="2"/>
        <v>0.7604952</v>
      </c>
      <c r="K40" s="13"/>
    </row>
    <row r="41" spans="1:11" ht="18.75">
      <c r="A41" s="6">
        <f t="shared" si="1"/>
        <v>30</v>
      </c>
      <c r="B41" s="4" t="s">
        <v>53</v>
      </c>
      <c r="C41" s="4" t="s">
        <v>1</v>
      </c>
      <c r="D41" s="52">
        <v>2</v>
      </c>
      <c r="E41" s="52">
        <v>4</v>
      </c>
      <c r="F41" s="52">
        <v>4</v>
      </c>
      <c r="G41" s="17">
        <f>D41*D4+E41*E4+F41*F4</f>
        <v>406</v>
      </c>
      <c r="H41" s="33">
        <f>G41/(D4+E4+F4)</f>
        <v>3.8666666666666667</v>
      </c>
      <c r="I41" s="53">
        <v>121.33</v>
      </c>
      <c r="J41" s="40">
        <f t="shared" si="2"/>
        <v>0.46914266666666665</v>
      </c>
      <c r="K41" s="13"/>
    </row>
    <row r="42" spans="1:11" ht="18.75">
      <c r="A42" s="6">
        <f t="shared" si="1"/>
        <v>31</v>
      </c>
      <c r="B42" s="6" t="s">
        <v>12</v>
      </c>
      <c r="C42" s="4" t="s">
        <v>1</v>
      </c>
      <c r="D42" s="17">
        <v>1</v>
      </c>
      <c r="E42" s="17">
        <v>2</v>
      </c>
      <c r="F42" s="17">
        <v>2</v>
      </c>
      <c r="G42" s="17">
        <f>D42*D4+E42*E4+F42*F4</f>
        <v>203</v>
      </c>
      <c r="H42" s="33">
        <f>G42/(D4+E4+F4)</f>
        <v>1.9333333333333333</v>
      </c>
      <c r="I42" s="33">
        <v>842.33</v>
      </c>
      <c r="J42" s="40">
        <f t="shared" si="2"/>
        <v>1.6285046666666667</v>
      </c>
      <c r="K42" s="13"/>
    </row>
    <row r="43" spans="1:11" ht="18.75">
      <c r="A43" s="6">
        <f t="shared" si="1"/>
        <v>32</v>
      </c>
      <c r="B43" s="6" t="s">
        <v>13</v>
      </c>
      <c r="C43" s="4" t="s">
        <v>1</v>
      </c>
      <c r="D43" s="17">
        <v>5</v>
      </c>
      <c r="E43" s="17">
        <v>6</v>
      </c>
      <c r="F43" s="17">
        <v>8</v>
      </c>
      <c r="G43" s="17">
        <f>D43*D4+E43*E4+F43*F4</f>
        <v>775</v>
      </c>
      <c r="H43" s="33">
        <f>G43/(D4+E4+F4)</f>
        <v>7.380952380952381</v>
      </c>
      <c r="I43" s="33">
        <v>22</v>
      </c>
      <c r="J43" s="40">
        <f t="shared" si="2"/>
        <v>0.16238095238095238</v>
      </c>
      <c r="K43" s="13"/>
    </row>
    <row r="44" spans="1:11" ht="18.75">
      <c r="A44" s="6"/>
      <c r="B44" s="6"/>
      <c r="C44" s="6"/>
      <c r="D44" s="6"/>
      <c r="E44" s="6"/>
      <c r="F44" s="6"/>
      <c r="G44" s="6"/>
      <c r="H44" s="56"/>
      <c r="I44" s="56"/>
      <c r="J44" s="40"/>
      <c r="K44" s="13"/>
    </row>
    <row r="45" spans="1:11" ht="15.75">
      <c r="A45" s="6"/>
      <c r="B45" s="6"/>
      <c r="C45" s="6"/>
      <c r="D45" s="6"/>
      <c r="E45" s="6"/>
      <c r="F45" s="6"/>
      <c r="G45" s="6"/>
      <c r="H45" s="6"/>
      <c r="I45" s="6"/>
      <c r="J45" s="40"/>
      <c r="K45" s="13"/>
    </row>
    <row r="46" spans="1:11" ht="15.75">
      <c r="A46" s="6"/>
      <c r="B46" s="6" t="s">
        <v>20</v>
      </c>
      <c r="C46" s="6"/>
      <c r="D46" s="6"/>
      <c r="E46" s="6"/>
      <c r="F46" s="6"/>
      <c r="G46" s="6"/>
      <c r="H46" s="6"/>
      <c r="I46" s="40"/>
      <c r="J46" s="72">
        <f>SUM(J6:J43)</f>
        <v>256.73547012380953</v>
      </c>
      <c r="K46" s="13"/>
    </row>
    <row r="47" spans="1:11" ht="15.75">
      <c r="A47" s="6"/>
      <c r="B47" s="6" t="s">
        <v>109</v>
      </c>
      <c r="C47" s="6"/>
      <c r="D47" s="6"/>
      <c r="E47" s="6"/>
      <c r="F47" s="6"/>
      <c r="G47" s="6"/>
      <c r="H47" s="6"/>
      <c r="I47" s="40"/>
      <c r="J47" s="72">
        <f>J46*1.045</f>
        <v>268.288566279381</v>
      </c>
      <c r="K47" s="13"/>
    </row>
    <row r="48" spans="1:11" s="7" customFormat="1" ht="15.75">
      <c r="A48" s="6"/>
      <c r="B48" s="4" t="s">
        <v>21</v>
      </c>
      <c r="C48" s="6"/>
      <c r="D48" s="6"/>
      <c r="E48" s="6"/>
      <c r="F48" s="6"/>
      <c r="G48" s="6"/>
      <c r="H48" s="6"/>
      <c r="I48" s="40"/>
      <c r="J48" s="40">
        <v>105</v>
      </c>
      <c r="K48" s="15"/>
    </row>
    <row r="49" spans="1:11" s="7" customFormat="1" ht="15.75">
      <c r="A49" s="6"/>
      <c r="B49" s="4" t="s">
        <v>22</v>
      </c>
      <c r="C49" s="6"/>
      <c r="D49" s="6"/>
      <c r="E49" s="6"/>
      <c r="F49" s="6"/>
      <c r="G49" s="6"/>
      <c r="H49" s="6"/>
      <c r="I49" s="40"/>
      <c r="J49" s="34">
        <f>J48*365</f>
        <v>38325</v>
      </c>
      <c r="K49" s="15"/>
    </row>
    <row r="50" spans="1:11" s="7" customFormat="1" ht="15.75">
      <c r="A50" s="6"/>
      <c r="B50" s="4" t="s">
        <v>24</v>
      </c>
      <c r="C50" s="6"/>
      <c r="D50" s="6"/>
      <c r="E50" s="6"/>
      <c r="F50" s="6"/>
      <c r="G50" s="6"/>
      <c r="H50" s="6"/>
      <c r="I50" s="6"/>
      <c r="J50" s="70">
        <f>J46*J49/1000</f>
        <v>9839.386892495</v>
      </c>
      <c r="K50" s="15"/>
    </row>
    <row r="51" spans="1:11" s="7" customFormat="1" ht="40.5" customHeight="1">
      <c r="A51" s="41"/>
      <c r="B51" s="32" t="s">
        <v>120</v>
      </c>
      <c r="C51" s="41"/>
      <c r="D51" s="41"/>
      <c r="E51" s="41"/>
      <c r="F51" s="41"/>
      <c r="G51" s="41"/>
      <c r="H51" s="41"/>
      <c r="I51" s="41"/>
      <c r="J51" s="16">
        <f>J50*1.045</f>
        <v>10282.159302657274</v>
      </c>
      <c r="K51" s="15"/>
    </row>
    <row r="52" spans="1:11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</sheetData>
  <sheetProtection/>
  <mergeCells count="9">
    <mergeCell ref="C2:C3"/>
    <mergeCell ref="A1:J1"/>
    <mergeCell ref="A2:A3"/>
    <mergeCell ref="B2:B3"/>
    <mergeCell ref="I2:I3"/>
    <mergeCell ref="J2:J3"/>
    <mergeCell ref="G2:G3"/>
    <mergeCell ref="H2:H3"/>
    <mergeCell ref="D2:F2"/>
  </mergeCells>
  <printOptions horizontalCentered="1"/>
  <pageMargins left="0.6299212598425197" right="0.15748031496062992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80"/>
  <sheetViews>
    <sheetView view="pageBreakPreview" zoomScaleNormal="95" zoomScaleSheetLayoutView="100" zoomScalePageLayoutView="0" workbookViewId="0" topLeftCell="A28">
      <selection activeCell="B51" sqref="B51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68.25" customHeight="1">
      <c r="A1" s="78" t="s">
        <v>117</v>
      </c>
      <c r="B1" s="78"/>
      <c r="C1" s="78"/>
      <c r="D1" s="78"/>
      <c r="E1" s="78"/>
      <c r="F1" s="78"/>
    </row>
    <row r="2" spans="1:7" s="1" customFormat="1" ht="63">
      <c r="A2" s="20" t="s">
        <v>25</v>
      </c>
      <c r="B2" s="20" t="s">
        <v>17</v>
      </c>
      <c r="C2" s="20" t="s">
        <v>0</v>
      </c>
      <c r="D2" s="20" t="s">
        <v>66</v>
      </c>
      <c r="E2" s="20" t="s">
        <v>110</v>
      </c>
      <c r="F2" s="20" t="s">
        <v>15</v>
      </c>
      <c r="G2" s="25"/>
    </row>
    <row r="3" spans="1:7" s="1" customFormat="1" ht="31.5">
      <c r="A3" s="20"/>
      <c r="B3" s="22" t="s">
        <v>102</v>
      </c>
      <c r="C3" s="20"/>
      <c r="D3" s="20"/>
      <c r="E3" s="20"/>
      <c r="F3" s="20"/>
      <c r="G3" s="25"/>
    </row>
    <row r="4" spans="1:7" s="1" customFormat="1" ht="15.75">
      <c r="A4" s="10">
        <v>1</v>
      </c>
      <c r="B4" s="6" t="s">
        <v>30</v>
      </c>
      <c r="C4" s="6" t="s">
        <v>1</v>
      </c>
      <c r="D4" s="36">
        <v>200</v>
      </c>
      <c r="E4" s="6">
        <v>34.48</v>
      </c>
      <c r="F4" s="27">
        <f>D4/1000*E4</f>
        <v>6.896</v>
      </c>
      <c r="G4" s="25"/>
    </row>
    <row r="5" spans="1:7" ht="15.75">
      <c r="A5" s="6">
        <f>A4+1</f>
        <v>2</v>
      </c>
      <c r="B5" s="6" t="s">
        <v>29</v>
      </c>
      <c r="C5" s="6" t="s">
        <v>1</v>
      </c>
      <c r="D5" s="36">
        <v>200</v>
      </c>
      <c r="E5" s="10">
        <v>34.67</v>
      </c>
      <c r="F5" s="27">
        <f aca="true" t="shared" si="0" ref="F5:F28">D5/1000*E5</f>
        <v>6.934000000000001</v>
      </c>
      <c r="G5" s="26"/>
    </row>
    <row r="6" spans="1:7" ht="15.75">
      <c r="A6" s="6">
        <f>A5+1</f>
        <v>3</v>
      </c>
      <c r="B6" s="6" t="s">
        <v>32</v>
      </c>
      <c r="C6" s="6" t="s">
        <v>1</v>
      </c>
      <c r="D6" s="36">
        <v>40</v>
      </c>
      <c r="E6" s="6">
        <v>28.33</v>
      </c>
      <c r="F6" s="27">
        <f>D6/1000*E6</f>
        <v>1.1332</v>
      </c>
      <c r="G6" s="26"/>
    </row>
    <row r="7" spans="1:7" ht="15.75">
      <c r="A7" s="6">
        <f>A6+1</f>
        <v>4</v>
      </c>
      <c r="B7" s="6" t="s">
        <v>31</v>
      </c>
      <c r="C7" s="6" t="s">
        <v>1</v>
      </c>
      <c r="D7" s="36">
        <v>70</v>
      </c>
      <c r="E7" s="4">
        <v>46.33</v>
      </c>
      <c r="F7" s="27">
        <f t="shared" si="0"/>
        <v>3.2431</v>
      </c>
      <c r="G7" s="26"/>
    </row>
    <row r="8" spans="1:7" ht="15.75">
      <c r="A8" s="6">
        <f>A7+1</f>
        <v>5</v>
      </c>
      <c r="B8" s="6" t="s">
        <v>103</v>
      </c>
      <c r="C8" s="6" t="s">
        <v>1</v>
      </c>
      <c r="D8" s="36">
        <v>25</v>
      </c>
      <c r="E8" s="6">
        <v>39.33</v>
      </c>
      <c r="F8" s="27">
        <f t="shared" si="0"/>
        <v>0.98325</v>
      </c>
      <c r="G8" s="26"/>
    </row>
    <row r="9" spans="1:7" ht="15.75">
      <c r="A9" s="6"/>
      <c r="B9" s="22" t="s">
        <v>89</v>
      </c>
      <c r="C9" s="6"/>
      <c r="D9" s="36"/>
      <c r="E9" s="6"/>
      <c r="F9" s="27"/>
      <c r="G9" s="26"/>
    </row>
    <row r="10" spans="1:7" ht="15.75">
      <c r="A10" s="6">
        <f>A8+1</f>
        <v>6</v>
      </c>
      <c r="B10" s="6" t="s">
        <v>3</v>
      </c>
      <c r="C10" s="6" t="s">
        <v>1</v>
      </c>
      <c r="D10" s="36">
        <v>400</v>
      </c>
      <c r="E10" s="40">
        <v>32</v>
      </c>
      <c r="F10" s="27">
        <f>D10/1000*E10</f>
        <v>12.8</v>
      </c>
      <c r="G10" s="26"/>
    </row>
    <row r="11" spans="1:7" ht="18.75" customHeight="1">
      <c r="A11" s="6">
        <f>A10+1</f>
        <v>7</v>
      </c>
      <c r="B11" s="6" t="s">
        <v>26</v>
      </c>
      <c r="C11" s="6" t="s">
        <v>1</v>
      </c>
      <c r="D11" s="36">
        <v>150</v>
      </c>
      <c r="E11" s="40">
        <v>29</v>
      </c>
      <c r="F11" s="27">
        <f t="shared" si="0"/>
        <v>4.35</v>
      </c>
      <c r="G11" s="26"/>
    </row>
    <row r="12" spans="1:7" ht="63">
      <c r="A12" s="6">
        <f>A11+1</f>
        <v>8</v>
      </c>
      <c r="B12" s="6" t="s">
        <v>104</v>
      </c>
      <c r="C12" s="6" t="s">
        <v>1</v>
      </c>
      <c r="D12" s="36">
        <v>270</v>
      </c>
      <c r="E12" s="40">
        <v>83.33</v>
      </c>
      <c r="F12" s="27">
        <f t="shared" si="0"/>
        <v>22.499100000000002</v>
      </c>
      <c r="G12" s="26"/>
    </row>
    <row r="13" spans="1:7" ht="15.75">
      <c r="A13" s="6">
        <f>A12+1</f>
        <v>9</v>
      </c>
      <c r="B13" s="6" t="s">
        <v>44</v>
      </c>
      <c r="C13" s="6" t="s">
        <v>1</v>
      </c>
      <c r="D13" s="36">
        <v>4</v>
      </c>
      <c r="E13" s="6">
        <v>91.67</v>
      </c>
      <c r="F13" s="27">
        <f t="shared" si="0"/>
        <v>0.36668</v>
      </c>
      <c r="G13" s="26"/>
    </row>
    <row r="14" spans="1:7" ht="15.75">
      <c r="A14" s="6"/>
      <c r="B14" s="68" t="s">
        <v>84</v>
      </c>
      <c r="C14" s="6"/>
      <c r="D14" s="36"/>
      <c r="E14" s="6"/>
      <c r="F14" s="27"/>
      <c r="G14" s="26"/>
    </row>
    <row r="15" spans="1:7" ht="31.5">
      <c r="A15" s="6">
        <f>SUM(A13)+1</f>
        <v>10</v>
      </c>
      <c r="B15" s="6" t="s">
        <v>45</v>
      </c>
      <c r="C15" s="6" t="s">
        <v>1</v>
      </c>
      <c r="D15" s="36">
        <v>100</v>
      </c>
      <c r="E15" s="40">
        <v>134.33</v>
      </c>
      <c r="F15" s="27">
        <f t="shared" si="0"/>
        <v>13.433000000000002</v>
      </c>
      <c r="G15" s="26"/>
    </row>
    <row r="16" spans="1:7" ht="15.75">
      <c r="A16" s="6">
        <f>A15+1</f>
        <v>11</v>
      </c>
      <c r="B16" s="6" t="s">
        <v>47</v>
      </c>
      <c r="C16" s="6" t="s">
        <v>1</v>
      </c>
      <c r="D16" s="36">
        <v>16</v>
      </c>
      <c r="E16" s="40">
        <v>376</v>
      </c>
      <c r="F16" s="27">
        <f>D16/1000*E16</f>
        <v>6.016</v>
      </c>
      <c r="G16" s="26"/>
    </row>
    <row r="17" spans="1:7" ht="15.75">
      <c r="A17" s="6">
        <f>A16+1</f>
        <v>12</v>
      </c>
      <c r="B17" s="6" t="s">
        <v>46</v>
      </c>
      <c r="C17" s="6" t="s">
        <v>1</v>
      </c>
      <c r="D17" s="36">
        <v>100</v>
      </c>
      <c r="E17" s="6">
        <v>73.33</v>
      </c>
      <c r="F17" s="27">
        <f t="shared" si="0"/>
        <v>7.333</v>
      </c>
      <c r="G17" s="26"/>
    </row>
    <row r="18" spans="1:7" ht="31.5">
      <c r="A18" s="6"/>
      <c r="B18" s="22" t="s">
        <v>85</v>
      </c>
      <c r="C18" s="6"/>
      <c r="D18" s="36"/>
      <c r="E18" s="6"/>
      <c r="F18" s="27"/>
      <c r="G18" s="26"/>
    </row>
    <row r="19" spans="1:7" ht="15.75">
      <c r="A19" s="6">
        <f>A17+1</f>
        <v>13</v>
      </c>
      <c r="B19" s="6" t="s">
        <v>27</v>
      </c>
      <c r="C19" s="6" t="s">
        <v>1</v>
      </c>
      <c r="D19" s="36">
        <v>200</v>
      </c>
      <c r="E19" s="6">
        <v>43.33</v>
      </c>
      <c r="F19" s="27">
        <f>D19/1000*E19</f>
        <v>8.666</v>
      </c>
      <c r="G19" s="26"/>
    </row>
    <row r="20" spans="1:7" ht="15.75">
      <c r="A20" s="6">
        <f>A19+1</f>
        <v>14</v>
      </c>
      <c r="B20" s="6" t="s">
        <v>48</v>
      </c>
      <c r="C20" s="6" t="s">
        <v>1</v>
      </c>
      <c r="D20" s="36">
        <v>200</v>
      </c>
      <c r="E20" s="40">
        <v>46</v>
      </c>
      <c r="F20" s="27">
        <f t="shared" si="0"/>
        <v>9.200000000000001</v>
      </c>
      <c r="G20" s="26"/>
    </row>
    <row r="21" spans="1:7" ht="15.75">
      <c r="A21" s="6">
        <f>A20+1</f>
        <v>15</v>
      </c>
      <c r="B21" s="6" t="s">
        <v>49</v>
      </c>
      <c r="C21" s="6" t="s">
        <v>1</v>
      </c>
      <c r="D21" s="36">
        <v>50</v>
      </c>
      <c r="E21" s="40">
        <v>214</v>
      </c>
      <c r="F21" s="27">
        <f t="shared" si="0"/>
        <v>10.700000000000001</v>
      </c>
      <c r="G21" s="26"/>
    </row>
    <row r="22" spans="1:7" ht="15.75">
      <c r="A22" s="6">
        <f>A21+1</f>
        <v>16</v>
      </c>
      <c r="B22" s="6" t="s">
        <v>6</v>
      </c>
      <c r="C22" s="6" t="s">
        <v>1</v>
      </c>
      <c r="D22" s="36">
        <v>15</v>
      </c>
      <c r="E22" s="40">
        <v>92</v>
      </c>
      <c r="F22" s="27">
        <f t="shared" si="0"/>
        <v>1.38</v>
      </c>
      <c r="G22" s="26"/>
    </row>
    <row r="23" spans="1:7" ht="15.75">
      <c r="A23" s="6">
        <f>A22+1</f>
        <v>17</v>
      </c>
      <c r="B23" s="6" t="s">
        <v>50</v>
      </c>
      <c r="C23" s="6" t="s">
        <v>1</v>
      </c>
      <c r="D23" s="36">
        <v>10</v>
      </c>
      <c r="E23" s="40">
        <v>394</v>
      </c>
      <c r="F23" s="27">
        <f t="shared" si="0"/>
        <v>3.94</v>
      </c>
      <c r="G23" s="26"/>
    </row>
    <row r="24" spans="1:7" ht="31.5">
      <c r="A24" s="6"/>
      <c r="B24" s="22" t="s">
        <v>97</v>
      </c>
      <c r="C24" s="6"/>
      <c r="D24" s="36"/>
      <c r="E24" s="6"/>
      <c r="F24" s="27"/>
      <c r="G24" s="26"/>
    </row>
    <row r="25" spans="1:7" ht="15.75">
      <c r="A25" s="6">
        <f>SUM(A23)+1</f>
        <v>18</v>
      </c>
      <c r="B25" s="6" t="s">
        <v>51</v>
      </c>
      <c r="C25" s="6" t="s">
        <v>1</v>
      </c>
      <c r="D25" s="36">
        <v>100</v>
      </c>
      <c r="E25" s="6">
        <v>299.67</v>
      </c>
      <c r="F25" s="27">
        <f t="shared" si="0"/>
        <v>29.967000000000002</v>
      </c>
      <c r="G25" s="26"/>
    </row>
    <row r="26" spans="1:7" ht="15.75">
      <c r="A26" s="6">
        <f>A25+1</f>
        <v>19</v>
      </c>
      <c r="B26" s="6" t="s">
        <v>18</v>
      </c>
      <c r="C26" s="6" t="s">
        <v>1</v>
      </c>
      <c r="D26" s="36">
        <v>25</v>
      </c>
      <c r="E26" s="40">
        <v>318.33</v>
      </c>
      <c r="F26" s="27">
        <f t="shared" si="0"/>
        <v>7.95825</v>
      </c>
      <c r="G26" s="26"/>
    </row>
    <row r="27" spans="1:7" ht="31.5">
      <c r="A27" s="6">
        <f>A26+1</f>
        <v>20</v>
      </c>
      <c r="B27" s="6" t="s">
        <v>70</v>
      </c>
      <c r="C27" s="6" t="s">
        <v>1</v>
      </c>
      <c r="D27" s="36">
        <v>40</v>
      </c>
      <c r="E27" s="40">
        <v>167</v>
      </c>
      <c r="F27" s="27">
        <f>E27*40/1000</f>
        <v>6.68</v>
      </c>
      <c r="G27" s="26"/>
    </row>
    <row r="28" spans="1:7" ht="31.5">
      <c r="A28" s="6">
        <f>A27+1</f>
        <v>21</v>
      </c>
      <c r="B28" s="6" t="s">
        <v>105</v>
      </c>
      <c r="C28" s="6" t="s">
        <v>1</v>
      </c>
      <c r="D28" s="36">
        <v>65</v>
      </c>
      <c r="E28" s="40">
        <v>215</v>
      </c>
      <c r="F28" s="27">
        <f t="shared" si="0"/>
        <v>13.975</v>
      </c>
      <c r="G28" s="26"/>
    </row>
    <row r="29" spans="1:7" ht="15.75">
      <c r="A29" s="6">
        <f>A28+1</f>
        <v>22</v>
      </c>
      <c r="B29" s="6" t="s">
        <v>10</v>
      </c>
      <c r="C29" s="6" t="s">
        <v>11</v>
      </c>
      <c r="D29" s="36">
        <v>0.57</v>
      </c>
      <c r="E29" s="40">
        <v>7.33</v>
      </c>
      <c r="F29" s="27">
        <f>D29*E29</f>
        <v>4.1781</v>
      </c>
      <c r="G29" s="26"/>
    </row>
    <row r="30" spans="1:7" ht="15.75">
      <c r="A30" s="6"/>
      <c r="B30" s="22" t="s">
        <v>87</v>
      </c>
      <c r="C30" s="6"/>
      <c r="D30" s="36"/>
      <c r="E30" s="40"/>
      <c r="F30" s="27"/>
      <c r="G30" s="26"/>
    </row>
    <row r="31" spans="1:7" ht="15.75">
      <c r="A31" s="6">
        <f>A29+1</f>
        <v>23</v>
      </c>
      <c r="B31" s="6" t="s">
        <v>8</v>
      </c>
      <c r="C31" s="6" t="s">
        <v>1</v>
      </c>
      <c r="D31" s="36">
        <v>20</v>
      </c>
      <c r="E31" s="40">
        <v>187</v>
      </c>
      <c r="F31" s="27">
        <f aca="true" t="shared" si="1" ref="F31:F43">D31/1000*E31</f>
        <v>3.74</v>
      </c>
      <c r="G31" s="26"/>
    </row>
    <row r="32" spans="1:7" ht="15.75">
      <c r="A32" s="6">
        <f>A31+1</f>
        <v>24</v>
      </c>
      <c r="B32" s="6" t="s">
        <v>9</v>
      </c>
      <c r="C32" s="6" t="s">
        <v>1</v>
      </c>
      <c r="D32" s="36">
        <v>30</v>
      </c>
      <c r="E32" s="40">
        <v>93.33</v>
      </c>
      <c r="F32" s="27">
        <f t="shared" si="1"/>
        <v>2.7999</v>
      </c>
      <c r="G32" s="26"/>
    </row>
    <row r="33" spans="1:7" ht="31.5">
      <c r="A33" s="6"/>
      <c r="B33" s="22" t="s">
        <v>98</v>
      </c>
      <c r="C33" s="6"/>
      <c r="D33" s="36"/>
      <c r="E33" s="40"/>
      <c r="F33" s="27"/>
      <c r="G33" s="26"/>
    </row>
    <row r="34" spans="1:7" ht="15.75">
      <c r="A34" s="6">
        <f>SUM(A32)+1</f>
        <v>25</v>
      </c>
      <c r="B34" s="6" t="s">
        <v>2</v>
      </c>
      <c r="C34" s="6" t="s">
        <v>1</v>
      </c>
      <c r="D34" s="36">
        <v>57</v>
      </c>
      <c r="E34" s="40">
        <v>63.67</v>
      </c>
      <c r="F34" s="27">
        <f t="shared" si="1"/>
        <v>3.6291900000000004</v>
      </c>
      <c r="G34" s="26"/>
    </row>
    <row r="35" spans="1:7" ht="15.75">
      <c r="A35" s="6">
        <f>A34+1</f>
        <v>26</v>
      </c>
      <c r="B35" s="6" t="s">
        <v>106</v>
      </c>
      <c r="C35" s="6" t="s">
        <v>1</v>
      </c>
      <c r="D35" s="36">
        <v>10</v>
      </c>
      <c r="E35" s="46">
        <v>95.33</v>
      </c>
      <c r="F35" s="27">
        <f t="shared" si="1"/>
        <v>0.9533</v>
      </c>
      <c r="G35" s="26"/>
    </row>
    <row r="36" spans="1:7" ht="31.5">
      <c r="A36" s="6">
        <f aca="true" t="shared" si="2" ref="A36:A44">A35+1</f>
        <v>27</v>
      </c>
      <c r="B36" s="6" t="s">
        <v>107</v>
      </c>
      <c r="C36" s="6" t="s">
        <v>1</v>
      </c>
      <c r="D36" s="36">
        <v>5</v>
      </c>
      <c r="E36" s="46">
        <v>164.33</v>
      </c>
      <c r="F36" s="27">
        <f t="shared" si="1"/>
        <v>0.8216500000000001</v>
      </c>
      <c r="G36" s="26"/>
    </row>
    <row r="37" spans="1:7" ht="15.75">
      <c r="A37" s="6">
        <f t="shared" si="2"/>
        <v>28</v>
      </c>
      <c r="B37" s="6" t="s">
        <v>71</v>
      </c>
      <c r="C37" s="6" t="s">
        <v>1</v>
      </c>
      <c r="D37" s="36">
        <v>1</v>
      </c>
      <c r="E37" s="46">
        <v>401.67</v>
      </c>
      <c r="F37" s="27">
        <f t="shared" si="1"/>
        <v>0.40167</v>
      </c>
      <c r="G37" s="26"/>
    </row>
    <row r="38" spans="1:7" ht="31.5">
      <c r="A38" s="6">
        <f t="shared" si="2"/>
        <v>29</v>
      </c>
      <c r="B38" s="6" t="s">
        <v>52</v>
      </c>
      <c r="C38" s="6" t="s">
        <v>1</v>
      </c>
      <c r="D38" s="36">
        <v>2</v>
      </c>
      <c r="E38" s="47">
        <v>407.5</v>
      </c>
      <c r="F38" s="27">
        <f t="shared" si="1"/>
        <v>0.8150000000000001</v>
      </c>
      <c r="G38" s="26"/>
    </row>
    <row r="39" spans="1:7" ht="15.75">
      <c r="A39" s="6">
        <f t="shared" si="2"/>
        <v>30</v>
      </c>
      <c r="B39" s="6" t="s">
        <v>53</v>
      </c>
      <c r="C39" s="6" t="s">
        <v>1</v>
      </c>
      <c r="D39" s="36">
        <v>3</v>
      </c>
      <c r="E39" s="46">
        <v>121.33</v>
      </c>
      <c r="F39" s="27">
        <f t="shared" si="1"/>
        <v>0.36399</v>
      </c>
      <c r="G39" s="26"/>
    </row>
    <row r="40" spans="1:7" ht="15.75">
      <c r="A40" s="6">
        <f t="shared" si="2"/>
        <v>31</v>
      </c>
      <c r="B40" s="6" t="s">
        <v>54</v>
      </c>
      <c r="C40" s="6"/>
      <c r="D40" s="36">
        <v>1</v>
      </c>
      <c r="E40" s="46">
        <v>30</v>
      </c>
      <c r="F40" s="27">
        <f t="shared" si="1"/>
        <v>0.03</v>
      </c>
      <c r="G40" s="26"/>
    </row>
    <row r="41" spans="1:7" ht="15.75">
      <c r="A41" s="6">
        <f t="shared" si="2"/>
        <v>32</v>
      </c>
      <c r="B41" s="6" t="s">
        <v>55</v>
      </c>
      <c r="C41" s="6" t="s">
        <v>1</v>
      </c>
      <c r="D41" s="36">
        <v>2</v>
      </c>
      <c r="E41" s="46">
        <v>481</v>
      </c>
      <c r="F41" s="27">
        <f t="shared" si="1"/>
        <v>0.962</v>
      </c>
      <c r="G41" s="26"/>
    </row>
    <row r="42" spans="1:7" ht="15.75">
      <c r="A42" s="6">
        <f t="shared" si="2"/>
        <v>33</v>
      </c>
      <c r="B42" s="6" t="s">
        <v>12</v>
      </c>
      <c r="C42" s="6" t="s">
        <v>1</v>
      </c>
      <c r="D42" s="36">
        <v>1</v>
      </c>
      <c r="E42" s="46">
        <v>842.33</v>
      </c>
      <c r="F42" s="27">
        <f t="shared" si="1"/>
        <v>0.84233</v>
      </c>
      <c r="G42" s="26"/>
    </row>
    <row r="43" spans="1:7" ht="15.75">
      <c r="A43" s="6">
        <f t="shared" si="2"/>
        <v>34</v>
      </c>
      <c r="B43" s="6" t="s">
        <v>13</v>
      </c>
      <c r="C43" s="6" t="s">
        <v>1</v>
      </c>
      <c r="D43" s="20">
        <v>7</v>
      </c>
      <c r="E43" s="40">
        <v>22</v>
      </c>
      <c r="F43" s="27">
        <f t="shared" si="1"/>
        <v>0.154</v>
      </c>
      <c r="G43" s="26"/>
    </row>
    <row r="44" spans="1:7" ht="15.75">
      <c r="A44" s="6">
        <f t="shared" si="2"/>
        <v>35</v>
      </c>
      <c r="B44" s="4" t="s">
        <v>108</v>
      </c>
      <c r="C44" s="6" t="s">
        <v>1</v>
      </c>
      <c r="D44" s="28">
        <v>0.08</v>
      </c>
      <c r="E44" s="39">
        <v>0.9</v>
      </c>
      <c r="F44" s="27">
        <f>D44/E44</f>
        <v>0.08888888888888889</v>
      </c>
      <c r="G44" s="26"/>
    </row>
    <row r="45" spans="1:12" ht="15.75">
      <c r="A45" s="6"/>
      <c r="B45" s="30"/>
      <c r="C45" s="30"/>
      <c r="D45" s="28"/>
      <c r="E45" s="29"/>
      <c r="F45" s="29"/>
      <c r="G45" s="26"/>
      <c r="L45" s="45"/>
    </row>
    <row r="46" spans="1:12" ht="15.75">
      <c r="A46" s="6"/>
      <c r="B46" s="6" t="s">
        <v>20</v>
      </c>
      <c r="C46" s="6"/>
      <c r="D46" s="20"/>
      <c r="E46" s="10"/>
      <c r="F46" s="35">
        <f>SUM(F4:F44)</f>
        <v>198.23359888888893</v>
      </c>
      <c r="G46" s="26"/>
      <c r="L46">
        <f>L45*1.05</f>
        <v>0</v>
      </c>
    </row>
    <row r="47" spans="1:7" ht="15.75">
      <c r="A47" s="6"/>
      <c r="B47" s="6" t="s">
        <v>109</v>
      </c>
      <c r="C47" s="6"/>
      <c r="D47" s="20"/>
      <c r="E47" s="10"/>
      <c r="F47" s="35">
        <f>F46*1.045</f>
        <v>207.15411083888893</v>
      </c>
      <c r="G47" s="26"/>
    </row>
    <row r="48" spans="1:7" ht="15.75">
      <c r="A48" s="6"/>
      <c r="B48" s="4" t="s">
        <v>21</v>
      </c>
      <c r="C48" s="6"/>
      <c r="D48" s="6"/>
      <c r="E48" s="6"/>
      <c r="F48" s="23">
        <v>110</v>
      </c>
      <c r="G48" s="26"/>
    </row>
    <row r="49" spans="1:7" ht="15.75">
      <c r="A49" s="6"/>
      <c r="B49" s="4" t="s">
        <v>22</v>
      </c>
      <c r="C49" s="6"/>
      <c r="D49" s="6"/>
      <c r="E49" s="6"/>
      <c r="F49" s="23">
        <f>F48*365</f>
        <v>40150</v>
      </c>
      <c r="G49" s="26"/>
    </row>
    <row r="50" spans="1:7" ht="21" customHeight="1">
      <c r="A50" s="6"/>
      <c r="B50" s="32" t="s">
        <v>23</v>
      </c>
      <c r="C50" s="6"/>
      <c r="D50" s="6"/>
      <c r="E50" s="6"/>
      <c r="F50" s="43">
        <f>F46*F49/1000</f>
        <v>7959.078995388891</v>
      </c>
      <c r="G50" s="26"/>
    </row>
    <row r="51" spans="1:7" ht="31.5">
      <c r="A51" s="6"/>
      <c r="B51" s="41" t="s">
        <v>121</v>
      </c>
      <c r="C51" s="41"/>
      <c r="D51" s="41"/>
      <c r="E51" s="41"/>
      <c r="F51" s="44">
        <f>F50*1.045</f>
        <v>8317.23755018139</v>
      </c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5.75">
      <c r="A103" s="31"/>
      <c r="B103" s="31"/>
      <c r="C103" s="31"/>
      <c r="D103" s="31"/>
      <c r="E103" s="31"/>
      <c r="F103" s="31"/>
      <c r="G103" s="26"/>
    </row>
    <row r="104" spans="1:7" ht="15.75">
      <c r="A104" s="31"/>
      <c r="B104" s="31"/>
      <c r="C104" s="31"/>
      <c r="D104" s="31"/>
      <c r="E104" s="31"/>
      <c r="F104" s="31"/>
      <c r="G104" s="26"/>
    </row>
    <row r="105" spans="1:7" ht="15.75">
      <c r="A105" s="31"/>
      <c r="B105" s="31"/>
      <c r="C105" s="31"/>
      <c r="D105" s="31"/>
      <c r="E105" s="31"/>
      <c r="F105" s="31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</sheetData>
  <sheetProtection/>
  <mergeCells count="1">
    <mergeCell ref="A1:F1"/>
  </mergeCells>
  <printOptions/>
  <pageMargins left="0.3937007874015748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L180"/>
  <sheetViews>
    <sheetView view="pageBreakPreview" zoomScaleNormal="95" zoomScaleSheetLayoutView="100" zoomScalePageLayoutView="0" workbookViewId="0" topLeftCell="A34">
      <selection activeCell="F48" sqref="F48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38.25" customHeight="1" thickBot="1">
      <c r="A1" s="78" t="s">
        <v>118</v>
      </c>
      <c r="B1" s="78"/>
      <c r="C1" s="78"/>
      <c r="D1" s="78"/>
      <c r="E1" s="78"/>
      <c r="F1" s="78"/>
    </row>
    <row r="2" spans="1:7" s="1" customFormat="1" ht="63">
      <c r="A2" s="20" t="s">
        <v>25</v>
      </c>
      <c r="B2" s="20" t="s">
        <v>17</v>
      </c>
      <c r="C2" s="20" t="s">
        <v>0</v>
      </c>
      <c r="D2" s="37" t="s">
        <v>19</v>
      </c>
      <c r="E2" s="20" t="s">
        <v>110</v>
      </c>
      <c r="F2" s="20" t="s">
        <v>15</v>
      </c>
      <c r="G2" s="25"/>
    </row>
    <row r="3" spans="1:7" ht="31.5">
      <c r="A3" s="20"/>
      <c r="B3" s="22" t="s">
        <v>102</v>
      </c>
      <c r="C3" s="20"/>
      <c r="D3" s="20"/>
      <c r="E3" s="20"/>
      <c r="F3" s="27"/>
      <c r="G3" s="26"/>
    </row>
    <row r="4" spans="1:7" ht="15.75">
      <c r="A4" s="10">
        <v>1</v>
      </c>
      <c r="B4" s="6" t="s">
        <v>30</v>
      </c>
      <c r="C4" s="6" t="s">
        <v>1</v>
      </c>
      <c r="D4" s="36">
        <v>200</v>
      </c>
      <c r="E4" s="6">
        <v>34.48</v>
      </c>
      <c r="F4" s="27">
        <f aca="true" t="shared" si="0" ref="F4:F43">D4/1000*E4</f>
        <v>6.896</v>
      </c>
      <c r="G4" s="26"/>
    </row>
    <row r="5" spans="1:7" ht="15.75">
      <c r="A5" s="6">
        <f>A4+1</f>
        <v>2</v>
      </c>
      <c r="B5" s="6" t="s">
        <v>29</v>
      </c>
      <c r="C5" s="6" t="s">
        <v>1</v>
      </c>
      <c r="D5" s="36">
        <v>200</v>
      </c>
      <c r="E5" s="10">
        <v>34.67</v>
      </c>
      <c r="F5" s="27">
        <f t="shared" si="0"/>
        <v>6.934000000000001</v>
      </c>
      <c r="G5" s="26"/>
    </row>
    <row r="6" spans="1:7" ht="15.75">
      <c r="A6" s="6">
        <f>A5+1</f>
        <v>3</v>
      </c>
      <c r="B6" s="6" t="s">
        <v>32</v>
      </c>
      <c r="C6" s="6" t="s">
        <v>1</v>
      </c>
      <c r="D6" s="36">
        <v>40</v>
      </c>
      <c r="E6" s="6">
        <v>28.33</v>
      </c>
      <c r="F6" s="27">
        <f t="shared" si="0"/>
        <v>1.1332</v>
      </c>
      <c r="G6" s="26"/>
    </row>
    <row r="7" spans="1:7" ht="15.75">
      <c r="A7" s="6">
        <f>A6+1</f>
        <v>4</v>
      </c>
      <c r="B7" s="6" t="s">
        <v>31</v>
      </c>
      <c r="C7" s="6" t="s">
        <v>1</v>
      </c>
      <c r="D7" s="36">
        <v>70</v>
      </c>
      <c r="E7" s="4">
        <v>46.33</v>
      </c>
      <c r="F7" s="27">
        <f t="shared" si="0"/>
        <v>3.2431</v>
      </c>
      <c r="G7" s="26"/>
    </row>
    <row r="8" spans="1:7" ht="15.75">
      <c r="A8" s="6">
        <f>A7+1</f>
        <v>5</v>
      </c>
      <c r="B8" s="6" t="s">
        <v>103</v>
      </c>
      <c r="C8" s="6" t="s">
        <v>1</v>
      </c>
      <c r="D8" s="36">
        <v>25</v>
      </c>
      <c r="E8" s="6">
        <v>39.33</v>
      </c>
      <c r="F8" s="27">
        <f t="shared" si="0"/>
        <v>0.98325</v>
      </c>
      <c r="G8" s="26"/>
    </row>
    <row r="9" spans="1:7" ht="18.75" customHeight="1">
      <c r="A9" s="6"/>
      <c r="B9" s="22" t="s">
        <v>89</v>
      </c>
      <c r="C9" s="6"/>
      <c r="D9" s="36"/>
      <c r="E9" s="6"/>
      <c r="F9" s="27"/>
      <c r="G9" s="26"/>
    </row>
    <row r="10" spans="1:7" ht="15.75">
      <c r="A10" s="6">
        <f>A8+1</f>
        <v>6</v>
      </c>
      <c r="B10" s="6" t="s">
        <v>3</v>
      </c>
      <c r="C10" s="6" t="s">
        <v>1</v>
      </c>
      <c r="D10" s="36">
        <v>400</v>
      </c>
      <c r="E10" s="40">
        <v>32</v>
      </c>
      <c r="F10" s="27">
        <f t="shared" si="0"/>
        <v>12.8</v>
      </c>
      <c r="G10" s="26"/>
    </row>
    <row r="11" spans="1:7" ht="15.75">
      <c r="A11" s="6">
        <f>A10+1</f>
        <v>7</v>
      </c>
      <c r="B11" s="6" t="s">
        <v>26</v>
      </c>
      <c r="C11" s="6" t="s">
        <v>1</v>
      </c>
      <c r="D11" s="36">
        <v>150</v>
      </c>
      <c r="E11" s="40">
        <v>29</v>
      </c>
      <c r="F11" s="27">
        <f t="shared" si="0"/>
        <v>4.35</v>
      </c>
      <c r="G11" s="26"/>
    </row>
    <row r="12" spans="1:7" ht="63">
      <c r="A12" s="6">
        <f>A11+1</f>
        <v>8</v>
      </c>
      <c r="B12" s="6" t="s">
        <v>104</v>
      </c>
      <c r="C12" s="6" t="s">
        <v>1</v>
      </c>
      <c r="D12" s="36">
        <v>270</v>
      </c>
      <c r="E12" s="40">
        <v>83.33</v>
      </c>
      <c r="F12" s="27">
        <f t="shared" si="0"/>
        <v>22.499100000000002</v>
      </c>
      <c r="G12" s="26"/>
    </row>
    <row r="13" spans="1:7" ht="15.75">
      <c r="A13" s="6">
        <f>A12+1</f>
        <v>9</v>
      </c>
      <c r="B13" s="6" t="s">
        <v>44</v>
      </c>
      <c r="C13" s="6" t="s">
        <v>1</v>
      </c>
      <c r="D13" s="36">
        <v>4</v>
      </c>
      <c r="E13" s="6">
        <v>91.67</v>
      </c>
      <c r="F13" s="27">
        <f t="shared" si="0"/>
        <v>0.36668</v>
      </c>
      <c r="G13" s="26"/>
    </row>
    <row r="14" spans="1:7" ht="15.75">
      <c r="A14" s="6"/>
      <c r="B14" s="68" t="s">
        <v>84</v>
      </c>
      <c r="C14" s="6"/>
      <c r="D14" s="36"/>
      <c r="E14" s="6"/>
      <c r="F14" s="27"/>
      <c r="G14" s="26"/>
    </row>
    <row r="15" spans="1:7" ht="31.5">
      <c r="A15" s="6">
        <f>SUM(A13)+1</f>
        <v>10</v>
      </c>
      <c r="B15" s="6" t="s">
        <v>45</v>
      </c>
      <c r="C15" s="6" t="s">
        <v>1</v>
      </c>
      <c r="D15" s="36">
        <v>100</v>
      </c>
      <c r="E15" s="40">
        <v>134.33</v>
      </c>
      <c r="F15" s="27">
        <f t="shared" si="0"/>
        <v>13.433000000000002</v>
      </c>
      <c r="G15" s="26"/>
    </row>
    <row r="16" spans="1:7" ht="15.75">
      <c r="A16" s="6">
        <f>A15+1</f>
        <v>11</v>
      </c>
      <c r="B16" s="6" t="s">
        <v>47</v>
      </c>
      <c r="C16" s="6" t="s">
        <v>1</v>
      </c>
      <c r="D16" s="36">
        <v>16</v>
      </c>
      <c r="E16" s="40">
        <v>376</v>
      </c>
      <c r="F16" s="27">
        <f t="shared" si="0"/>
        <v>6.016</v>
      </c>
      <c r="G16" s="26"/>
    </row>
    <row r="17" spans="1:7" ht="15.75">
      <c r="A17" s="6">
        <f>A16+1</f>
        <v>12</v>
      </c>
      <c r="B17" s="6" t="s">
        <v>46</v>
      </c>
      <c r="C17" s="6" t="s">
        <v>1</v>
      </c>
      <c r="D17" s="36">
        <v>100</v>
      </c>
      <c r="E17" s="6">
        <v>73.33</v>
      </c>
      <c r="F17" s="27">
        <f t="shared" si="0"/>
        <v>7.333</v>
      </c>
      <c r="G17" s="26"/>
    </row>
    <row r="18" spans="1:7" ht="31.5">
      <c r="A18" s="6"/>
      <c r="B18" s="22" t="s">
        <v>85</v>
      </c>
      <c r="C18" s="6"/>
      <c r="D18" s="36"/>
      <c r="E18" s="6"/>
      <c r="F18" s="27"/>
      <c r="G18" s="26"/>
    </row>
    <row r="19" spans="1:7" ht="15.75">
      <c r="A19" s="6">
        <f>A17+1</f>
        <v>13</v>
      </c>
      <c r="B19" s="6" t="s">
        <v>27</v>
      </c>
      <c r="C19" s="6" t="s">
        <v>1</v>
      </c>
      <c r="D19" s="36">
        <v>200</v>
      </c>
      <c r="E19" s="6">
        <v>43.33</v>
      </c>
      <c r="F19" s="27">
        <f t="shared" si="0"/>
        <v>8.666</v>
      </c>
      <c r="G19" s="26"/>
    </row>
    <row r="20" spans="1:7" ht="15.75">
      <c r="A20" s="6">
        <f>A19+1</f>
        <v>14</v>
      </c>
      <c r="B20" s="6" t="s">
        <v>48</v>
      </c>
      <c r="C20" s="6" t="s">
        <v>1</v>
      </c>
      <c r="D20" s="36">
        <v>200</v>
      </c>
      <c r="E20" s="40">
        <v>46</v>
      </c>
      <c r="F20" s="27">
        <f t="shared" si="0"/>
        <v>9.200000000000001</v>
      </c>
      <c r="G20" s="26"/>
    </row>
    <row r="21" spans="1:7" ht="15.75">
      <c r="A21" s="6">
        <f>A20+1</f>
        <v>15</v>
      </c>
      <c r="B21" s="6" t="s">
        <v>49</v>
      </c>
      <c r="C21" s="6" t="s">
        <v>1</v>
      </c>
      <c r="D21" s="36">
        <v>50</v>
      </c>
      <c r="E21" s="40">
        <v>214</v>
      </c>
      <c r="F21" s="27">
        <f t="shared" si="0"/>
        <v>10.700000000000001</v>
      </c>
      <c r="G21" s="26"/>
    </row>
    <row r="22" spans="1:7" ht="15.75">
      <c r="A22" s="6">
        <f>A21+1</f>
        <v>16</v>
      </c>
      <c r="B22" s="6" t="s">
        <v>6</v>
      </c>
      <c r="C22" s="6" t="s">
        <v>1</v>
      </c>
      <c r="D22" s="36">
        <v>15</v>
      </c>
      <c r="E22" s="40">
        <v>92</v>
      </c>
      <c r="F22" s="27">
        <f t="shared" si="0"/>
        <v>1.38</v>
      </c>
      <c r="G22" s="26"/>
    </row>
    <row r="23" spans="1:7" ht="15.75">
      <c r="A23" s="6">
        <f>A22+1</f>
        <v>17</v>
      </c>
      <c r="B23" s="6" t="s">
        <v>50</v>
      </c>
      <c r="C23" s="6" t="s">
        <v>1</v>
      </c>
      <c r="D23" s="36">
        <v>10</v>
      </c>
      <c r="E23" s="40">
        <v>394</v>
      </c>
      <c r="F23" s="27">
        <f t="shared" si="0"/>
        <v>3.94</v>
      </c>
      <c r="G23" s="26"/>
    </row>
    <row r="24" spans="1:7" ht="31.5">
      <c r="A24" s="6"/>
      <c r="B24" s="22" t="s">
        <v>97</v>
      </c>
      <c r="C24" s="6"/>
      <c r="D24" s="36"/>
      <c r="E24" s="6"/>
      <c r="F24" s="27"/>
      <c r="G24" s="26"/>
    </row>
    <row r="25" spans="1:7" ht="15.75">
      <c r="A25" s="6">
        <f>SUM(A23)+1</f>
        <v>18</v>
      </c>
      <c r="B25" s="6" t="s">
        <v>51</v>
      </c>
      <c r="C25" s="6" t="s">
        <v>1</v>
      </c>
      <c r="D25" s="36">
        <v>100</v>
      </c>
      <c r="E25" s="6">
        <v>299.67</v>
      </c>
      <c r="F25" s="27">
        <f t="shared" si="0"/>
        <v>29.967000000000002</v>
      </c>
      <c r="G25" s="26"/>
    </row>
    <row r="26" spans="1:7" ht="15.75">
      <c r="A26" s="6">
        <f>A25+1</f>
        <v>19</v>
      </c>
      <c r="B26" s="6" t="s">
        <v>18</v>
      </c>
      <c r="C26" s="6" t="s">
        <v>1</v>
      </c>
      <c r="D26" s="36">
        <v>25</v>
      </c>
      <c r="E26" s="40">
        <v>318.33</v>
      </c>
      <c r="F26" s="27">
        <f t="shared" si="0"/>
        <v>7.95825</v>
      </c>
      <c r="G26" s="26"/>
    </row>
    <row r="27" spans="1:7" ht="31.5">
      <c r="A27" s="6">
        <f>A26+1</f>
        <v>20</v>
      </c>
      <c r="B27" s="6" t="s">
        <v>70</v>
      </c>
      <c r="C27" s="6" t="s">
        <v>1</v>
      </c>
      <c r="D27" s="36">
        <v>40</v>
      </c>
      <c r="E27" s="40">
        <v>167</v>
      </c>
      <c r="F27" s="27">
        <f t="shared" si="0"/>
        <v>6.68</v>
      </c>
      <c r="G27" s="26"/>
    </row>
    <row r="28" spans="1:7" ht="31.5">
      <c r="A28" s="6">
        <f>A27+1</f>
        <v>21</v>
      </c>
      <c r="B28" s="6" t="s">
        <v>105</v>
      </c>
      <c r="C28" s="6" t="s">
        <v>1</v>
      </c>
      <c r="D28" s="36">
        <v>65</v>
      </c>
      <c r="E28" s="40">
        <v>215</v>
      </c>
      <c r="F28" s="27">
        <f t="shared" si="0"/>
        <v>13.975</v>
      </c>
      <c r="G28" s="26"/>
    </row>
    <row r="29" spans="1:7" ht="15.75">
      <c r="A29" s="6">
        <f>A28+1</f>
        <v>22</v>
      </c>
      <c r="B29" s="6" t="s">
        <v>10</v>
      </c>
      <c r="C29" s="6" t="s">
        <v>11</v>
      </c>
      <c r="D29" s="36">
        <v>0.57</v>
      </c>
      <c r="E29" s="40">
        <v>7.33</v>
      </c>
      <c r="F29" s="27">
        <f>D29*E29</f>
        <v>4.1781</v>
      </c>
      <c r="G29" s="26"/>
    </row>
    <row r="30" spans="1:7" ht="15.75">
      <c r="A30" s="6"/>
      <c r="B30" s="22" t="s">
        <v>87</v>
      </c>
      <c r="C30" s="6"/>
      <c r="D30" s="36"/>
      <c r="E30" s="40"/>
      <c r="F30" s="27"/>
      <c r="G30" s="26"/>
    </row>
    <row r="31" spans="1:7" ht="15.75">
      <c r="A31" s="6">
        <f>A29+1</f>
        <v>23</v>
      </c>
      <c r="B31" s="6" t="s">
        <v>8</v>
      </c>
      <c r="C31" s="6" t="s">
        <v>1</v>
      </c>
      <c r="D31" s="36">
        <v>20</v>
      </c>
      <c r="E31" s="40">
        <v>187</v>
      </c>
      <c r="F31" s="27">
        <f t="shared" si="0"/>
        <v>3.74</v>
      </c>
      <c r="G31" s="26"/>
    </row>
    <row r="32" spans="1:7" ht="15.75">
      <c r="A32" s="6">
        <f>A31+1</f>
        <v>24</v>
      </c>
      <c r="B32" s="6" t="s">
        <v>9</v>
      </c>
      <c r="C32" s="6" t="s">
        <v>1</v>
      </c>
      <c r="D32" s="36">
        <v>30</v>
      </c>
      <c r="E32" s="40">
        <v>93.33</v>
      </c>
      <c r="F32" s="27">
        <f t="shared" si="0"/>
        <v>2.7999</v>
      </c>
      <c r="G32" s="26"/>
    </row>
    <row r="33" spans="1:7" ht="31.5">
      <c r="A33" s="6"/>
      <c r="B33" s="22" t="s">
        <v>98</v>
      </c>
      <c r="C33" s="6"/>
      <c r="D33" s="36"/>
      <c r="E33" s="40"/>
      <c r="F33" s="27"/>
      <c r="G33" s="26"/>
    </row>
    <row r="34" spans="1:7" ht="15.75">
      <c r="A34" s="6">
        <f>SUM(A32)+1</f>
        <v>25</v>
      </c>
      <c r="B34" s="6" t="s">
        <v>2</v>
      </c>
      <c r="C34" s="6" t="s">
        <v>1</v>
      </c>
      <c r="D34" s="36">
        <v>57</v>
      </c>
      <c r="E34" s="40">
        <v>63.67</v>
      </c>
      <c r="F34" s="27">
        <f t="shared" si="0"/>
        <v>3.6291900000000004</v>
      </c>
      <c r="G34" s="26"/>
    </row>
    <row r="35" spans="1:7" ht="15.75">
      <c r="A35" s="6">
        <f>A34+1</f>
        <v>26</v>
      </c>
      <c r="B35" s="6" t="s">
        <v>106</v>
      </c>
      <c r="C35" s="6" t="s">
        <v>1</v>
      </c>
      <c r="D35" s="36">
        <v>10</v>
      </c>
      <c r="E35" s="46">
        <v>95.33</v>
      </c>
      <c r="F35" s="27">
        <f t="shared" si="0"/>
        <v>0.9533</v>
      </c>
      <c r="G35" s="26"/>
    </row>
    <row r="36" spans="1:7" ht="31.5">
      <c r="A36" s="6">
        <f aca="true" t="shared" si="1" ref="A36:A44">A35+1</f>
        <v>27</v>
      </c>
      <c r="B36" s="6" t="s">
        <v>107</v>
      </c>
      <c r="C36" s="6" t="s">
        <v>1</v>
      </c>
      <c r="D36" s="36">
        <v>5</v>
      </c>
      <c r="E36" s="46">
        <v>164.33</v>
      </c>
      <c r="F36" s="27">
        <f t="shared" si="0"/>
        <v>0.8216500000000001</v>
      </c>
      <c r="G36" s="26"/>
    </row>
    <row r="37" spans="1:7" ht="15.75">
      <c r="A37" s="6">
        <f t="shared" si="1"/>
        <v>28</v>
      </c>
      <c r="B37" s="6" t="s">
        <v>71</v>
      </c>
      <c r="C37" s="6" t="s">
        <v>1</v>
      </c>
      <c r="D37" s="36">
        <v>1</v>
      </c>
      <c r="E37" s="46">
        <v>401.67</v>
      </c>
      <c r="F37" s="27">
        <f t="shared" si="0"/>
        <v>0.40167</v>
      </c>
      <c r="G37" s="26"/>
    </row>
    <row r="38" spans="1:7" ht="31.5">
      <c r="A38" s="6">
        <f t="shared" si="1"/>
        <v>29</v>
      </c>
      <c r="B38" s="6" t="s">
        <v>52</v>
      </c>
      <c r="C38" s="6" t="s">
        <v>1</v>
      </c>
      <c r="D38" s="36">
        <v>2</v>
      </c>
      <c r="E38" s="47">
        <v>407.5</v>
      </c>
      <c r="F38" s="27">
        <f t="shared" si="0"/>
        <v>0.8150000000000001</v>
      </c>
      <c r="G38" s="26"/>
    </row>
    <row r="39" spans="1:7" ht="15.75">
      <c r="A39" s="6">
        <f t="shared" si="1"/>
        <v>30</v>
      </c>
      <c r="B39" s="6" t="s">
        <v>53</v>
      </c>
      <c r="C39" s="6" t="s">
        <v>1</v>
      </c>
      <c r="D39" s="36">
        <v>3</v>
      </c>
      <c r="E39" s="46">
        <v>121.33</v>
      </c>
      <c r="F39" s="27">
        <f t="shared" si="0"/>
        <v>0.36399</v>
      </c>
      <c r="G39" s="26"/>
    </row>
    <row r="40" spans="1:7" ht="15.75">
      <c r="A40" s="6">
        <f t="shared" si="1"/>
        <v>31</v>
      </c>
      <c r="B40" s="6" t="s">
        <v>54</v>
      </c>
      <c r="C40" s="6"/>
      <c r="D40" s="36">
        <v>1</v>
      </c>
      <c r="E40" s="46">
        <v>30</v>
      </c>
      <c r="F40" s="27">
        <f t="shared" si="0"/>
        <v>0.03</v>
      </c>
      <c r="G40" s="26"/>
    </row>
    <row r="41" spans="1:7" ht="15.75">
      <c r="A41" s="6">
        <f t="shared" si="1"/>
        <v>32</v>
      </c>
      <c r="B41" s="6" t="s">
        <v>55</v>
      </c>
      <c r="C41" s="6" t="s">
        <v>1</v>
      </c>
      <c r="D41" s="36">
        <v>2</v>
      </c>
      <c r="E41" s="46">
        <v>481</v>
      </c>
      <c r="F41" s="27">
        <f t="shared" si="0"/>
        <v>0.962</v>
      </c>
      <c r="G41" s="26"/>
    </row>
    <row r="42" spans="1:7" ht="15.75">
      <c r="A42" s="6">
        <f t="shared" si="1"/>
        <v>33</v>
      </c>
      <c r="B42" s="6" t="s">
        <v>12</v>
      </c>
      <c r="C42" s="6" t="s">
        <v>1</v>
      </c>
      <c r="D42" s="36">
        <v>1</v>
      </c>
      <c r="E42" s="46">
        <v>842.33</v>
      </c>
      <c r="F42" s="27">
        <f t="shared" si="0"/>
        <v>0.84233</v>
      </c>
      <c r="G42" s="26"/>
    </row>
    <row r="43" spans="1:7" ht="15.75">
      <c r="A43" s="6">
        <f t="shared" si="1"/>
        <v>34</v>
      </c>
      <c r="B43" s="6" t="s">
        <v>13</v>
      </c>
      <c r="C43" s="6" t="s">
        <v>1</v>
      </c>
      <c r="D43" s="20">
        <v>7</v>
      </c>
      <c r="E43" s="40">
        <v>22</v>
      </c>
      <c r="F43" s="27">
        <f t="shared" si="0"/>
        <v>0.154</v>
      </c>
      <c r="G43" s="26"/>
    </row>
    <row r="44" spans="1:7" ht="15.75">
      <c r="A44" s="6">
        <f t="shared" si="1"/>
        <v>35</v>
      </c>
      <c r="B44" s="4" t="s">
        <v>108</v>
      </c>
      <c r="C44" s="6" t="s">
        <v>1</v>
      </c>
      <c r="D44" s="28">
        <v>0.08</v>
      </c>
      <c r="E44" s="39">
        <v>0.9</v>
      </c>
      <c r="F44" s="27">
        <f>D44/E44</f>
        <v>0.08888888888888889</v>
      </c>
      <c r="G44" s="26"/>
    </row>
    <row r="45" spans="1:12" ht="15.75">
      <c r="A45" s="6"/>
      <c r="B45" s="30"/>
      <c r="C45" s="28"/>
      <c r="D45" s="28"/>
      <c r="E45" s="39"/>
      <c r="F45" s="39"/>
      <c r="G45" s="26"/>
      <c r="L45" s="45"/>
    </row>
    <row r="46" spans="1:12" ht="15.75">
      <c r="A46" s="6"/>
      <c r="B46" s="6" t="s">
        <v>20</v>
      </c>
      <c r="C46" s="20"/>
      <c r="D46" s="20"/>
      <c r="E46" s="27"/>
      <c r="F46" s="35">
        <f>SUM(F4:F44)</f>
        <v>198.23359888888893</v>
      </c>
      <c r="G46" s="26"/>
      <c r="L46">
        <f>L45*1.05</f>
        <v>0</v>
      </c>
    </row>
    <row r="47" spans="1:7" ht="15.75">
      <c r="A47" s="6"/>
      <c r="B47" s="6" t="s">
        <v>109</v>
      </c>
      <c r="C47" s="20"/>
      <c r="D47" s="20"/>
      <c r="E47" s="27"/>
      <c r="F47" s="35">
        <f>F46*1.045</f>
        <v>207.15411083888893</v>
      </c>
      <c r="G47" s="26"/>
    </row>
    <row r="48" spans="1:7" ht="15.75">
      <c r="A48" s="6"/>
      <c r="B48" s="4" t="s">
        <v>21</v>
      </c>
      <c r="C48" s="20"/>
      <c r="D48" s="6"/>
      <c r="E48" s="40"/>
      <c r="F48" s="23">
        <v>325</v>
      </c>
      <c r="G48" s="26"/>
    </row>
    <row r="49" spans="1:7" ht="15.75">
      <c r="A49" s="6"/>
      <c r="B49" s="4" t="s">
        <v>22</v>
      </c>
      <c r="C49" s="20"/>
      <c r="D49" s="6"/>
      <c r="E49" s="40"/>
      <c r="F49" s="23">
        <f>F48*365</f>
        <v>118625</v>
      </c>
      <c r="G49" s="26"/>
    </row>
    <row r="50" spans="1:7" ht="21" customHeight="1">
      <c r="A50" s="6"/>
      <c r="B50" s="4" t="s">
        <v>23</v>
      </c>
      <c r="C50" s="20"/>
      <c r="D50" s="6"/>
      <c r="E50" s="40"/>
      <c r="F50" s="43">
        <f>F46*F49/1000</f>
        <v>23515.46066819445</v>
      </c>
      <c r="G50" s="26"/>
    </row>
    <row r="51" spans="1:7" ht="31.5">
      <c r="A51" s="41"/>
      <c r="B51" s="41" t="s">
        <v>120</v>
      </c>
      <c r="C51" s="41"/>
      <c r="D51" s="41"/>
      <c r="E51" s="41"/>
      <c r="F51" s="16">
        <f>F50*1.045</f>
        <v>24573.6563982632</v>
      </c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5.75">
      <c r="A103" s="31"/>
      <c r="B103" s="31"/>
      <c r="C103" s="31"/>
      <c r="D103" s="31"/>
      <c r="E103" s="31"/>
      <c r="F103" s="31"/>
      <c r="G103" s="26"/>
    </row>
    <row r="104" spans="1:7" ht="15.75">
      <c r="A104" s="31"/>
      <c r="B104" s="31"/>
      <c r="C104" s="31"/>
      <c r="D104" s="31"/>
      <c r="E104" s="31"/>
      <c r="F104" s="31"/>
      <c r="G104" s="26"/>
    </row>
    <row r="105" spans="1:7" ht="15.75">
      <c r="A105" s="31"/>
      <c r="B105" s="31"/>
      <c r="C105" s="31"/>
      <c r="D105" s="31"/>
      <c r="E105" s="31"/>
      <c r="F105" s="31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</sheetData>
  <sheetProtection/>
  <mergeCells count="1">
    <mergeCell ref="A1:F1"/>
  </mergeCells>
  <printOptions/>
  <pageMargins left="0.3937007874015748" right="0.31496062992125984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180"/>
  <sheetViews>
    <sheetView view="pageBreakPreview" zoomScaleNormal="95" zoomScaleSheetLayoutView="100" zoomScalePageLayoutView="0" workbookViewId="0" topLeftCell="A22">
      <selection activeCell="F46" sqref="F46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7.421875" style="0" customWidth="1"/>
    <col min="4" max="4" width="19.421875" style="0" customWidth="1"/>
    <col min="5" max="5" width="15.57421875" style="0" customWidth="1"/>
    <col min="6" max="6" width="12.7109375" style="0" customWidth="1"/>
  </cols>
  <sheetData>
    <row r="1" spans="1:6" ht="42" customHeight="1">
      <c r="A1" s="78" t="s">
        <v>119</v>
      </c>
      <c r="B1" s="78"/>
      <c r="C1" s="78"/>
      <c r="D1" s="78"/>
      <c r="E1" s="78"/>
      <c r="F1" s="78"/>
    </row>
    <row r="2" spans="1:7" s="1" customFormat="1" ht="94.5">
      <c r="A2" s="20" t="s">
        <v>25</v>
      </c>
      <c r="B2" s="20" t="s">
        <v>17</v>
      </c>
      <c r="C2" s="20" t="s">
        <v>0</v>
      </c>
      <c r="D2" s="20" t="s">
        <v>16</v>
      </c>
      <c r="E2" s="20" t="s">
        <v>110</v>
      </c>
      <c r="F2" s="20" t="s">
        <v>15</v>
      </c>
      <c r="G2" s="25"/>
    </row>
    <row r="3" spans="1:7" ht="31.5">
      <c r="A3" s="20"/>
      <c r="B3" s="22" t="s">
        <v>102</v>
      </c>
      <c r="C3" s="20"/>
      <c r="D3" s="20"/>
      <c r="E3" s="20"/>
      <c r="F3" s="27"/>
      <c r="G3" s="26"/>
    </row>
    <row r="4" spans="1:7" ht="15.75">
      <c r="A4" s="10">
        <v>1</v>
      </c>
      <c r="B4" s="6" t="s">
        <v>30</v>
      </c>
      <c r="C4" s="6" t="s">
        <v>1</v>
      </c>
      <c r="D4" s="36">
        <v>150</v>
      </c>
      <c r="E4" s="6">
        <v>34.48</v>
      </c>
      <c r="F4" s="27">
        <f aca="true" t="shared" si="0" ref="F4:F43">D4/1000*E4</f>
        <v>5.172</v>
      </c>
      <c r="G4" s="26"/>
    </row>
    <row r="5" spans="1:7" ht="15.75">
      <c r="A5" s="6">
        <f>A4+1</f>
        <v>2</v>
      </c>
      <c r="B5" s="6" t="s">
        <v>29</v>
      </c>
      <c r="C5" s="6" t="s">
        <v>1</v>
      </c>
      <c r="D5" s="36">
        <v>150</v>
      </c>
      <c r="E5" s="10">
        <v>34.67</v>
      </c>
      <c r="F5" s="27">
        <f t="shared" si="0"/>
        <v>5.2005</v>
      </c>
      <c r="G5" s="26"/>
    </row>
    <row r="6" spans="1:7" ht="15.75">
      <c r="A6" s="6">
        <f>A5+1</f>
        <v>3</v>
      </c>
      <c r="B6" s="6" t="s">
        <v>32</v>
      </c>
      <c r="C6" s="6" t="s">
        <v>1</v>
      </c>
      <c r="D6" s="36">
        <v>40</v>
      </c>
      <c r="E6" s="6">
        <v>28.33</v>
      </c>
      <c r="F6" s="27">
        <f t="shared" si="0"/>
        <v>1.1332</v>
      </c>
      <c r="G6" s="26"/>
    </row>
    <row r="7" spans="1:7" ht="15.75">
      <c r="A7" s="6">
        <f>A6+1</f>
        <v>4</v>
      </c>
      <c r="B7" s="6" t="s">
        <v>31</v>
      </c>
      <c r="C7" s="6" t="s">
        <v>1</v>
      </c>
      <c r="D7" s="36">
        <v>70</v>
      </c>
      <c r="E7" s="4">
        <v>46.33</v>
      </c>
      <c r="F7" s="27">
        <f t="shared" si="0"/>
        <v>3.2431</v>
      </c>
      <c r="G7" s="26"/>
    </row>
    <row r="8" spans="1:7" ht="15.75">
      <c r="A8" s="6">
        <f>A7+1</f>
        <v>5</v>
      </c>
      <c r="B8" s="6" t="s">
        <v>103</v>
      </c>
      <c r="C8" s="6" t="s">
        <v>1</v>
      </c>
      <c r="D8" s="36">
        <v>20</v>
      </c>
      <c r="E8" s="6">
        <v>39.33</v>
      </c>
      <c r="F8" s="27">
        <f t="shared" si="0"/>
        <v>0.7866</v>
      </c>
      <c r="G8" s="26"/>
    </row>
    <row r="9" spans="1:7" ht="18.75" customHeight="1">
      <c r="A9" s="6"/>
      <c r="B9" s="22" t="s">
        <v>89</v>
      </c>
      <c r="C9" s="6"/>
      <c r="D9" s="36"/>
      <c r="E9" s="6"/>
      <c r="F9" s="27"/>
      <c r="G9" s="26"/>
    </row>
    <row r="10" spans="1:7" ht="15.75">
      <c r="A10" s="6">
        <f>A8+1</f>
        <v>6</v>
      </c>
      <c r="B10" s="6" t="s">
        <v>3</v>
      </c>
      <c r="C10" s="6" t="s">
        <v>1</v>
      </c>
      <c r="D10" s="36">
        <v>300</v>
      </c>
      <c r="E10" s="40">
        <v>32</v>
      </c>
      <c r="F10" s="27">
        <f t="shared" si="0"/>
        <v>9.6</v>
      </c>
      <c r="G10" s="26"/>
    </row>
    <row r="11" spans="1:7" ht="15.75">
      <c r="A11" s="6">
        <f>A10+1</f>
        <v>7</v>
      </c>
      <c r="B11" s="6" t="s">
        <v>26</v>
      </c>
      <c r="C11" s="6" t="s">
        <v>1</v>
      </c>
      <c r="D11" s="36">
        <v>100</v>
      </c>
      <c r="E11" s="40">
        <v>29</v>
      </c>
      <c r="F11" s="27">
        <f t="shared" si="0"/>
        <v>2.9000000000000004</v>
      </c>
      <c r="G11" s="26"/>
    </row>
    <row r="12" spans="1:7" ht="63">
      <c r="A12" s="6">
        <f>A11+1</f>
        <v>8</v>
      </c>
      <c r="B12" s="6" t="s">
        <v>104</v>
      </c>
      <c r="C12" s="6" t="s">
        <v>1</v>
      </c>
      <c r="D12" s="36">
        <v>250</v>
      </c>
      <c r="E12" s="40">
        <v>83.33</v>
      </c>
      <c r="F12" s="27">
        <f t="shared" si="0"/>
        <v>20.8325</v>
      </c>
      <c r="G12" s="26"/>
    </row>
    <row r="13" spans="1:7" ht="15.75">
      <c r="A13" s="6">
        <f>A12+1</f>
        <v>9</v>
      </c>
      <c r="B13" s="6" t="s">
        <v>44</v>
      </c>
      <c r="C13" s="6" t="s">
        <v>1</v>
      </c>
      <c r="D13" s="36">
        <v>4</v>
      </c>
      <c r="E13" s="6">
        <v>91.67</v>
      </c>
      <c r="F13" s="27">
        <f t="shared" si="0"/>
        <v>0.36668</v>
      </c>
      <c r="G13" s="26"/>
    </row>
    <row r="14" spans="1:7" ht="15.75">
      <c r="A14" s="6"/>
      <c r="B14" s="68" t="s">
        <v>84</v>
      </c>
      <c r="C14" s="6"/>
      <c r="D14" s="36"/>
      <c r="E14" s="6"/>
      <c r="F14" s="27"/>
      <c r="G14" s="26"/>
    </row>
    <row r="15" spans="1:7" ht="31.5">
      <c r="A15" s="6">
        <f>SUM(A13)+1</f>
        <v>10</v>
      </c>
      <c r="B15" s="6" t="s">
        <v>45</v>
      </c>
      <c r="C15" s="6" t="s">
        <v>1</v>
      </c>
      <c r="D15" s="36">
        <v>150</v>
      </c>
      <c r="E15" s="40">
        <v>134.33</v>
      </c>
      <c r="F15" s="27">
        <f t="shared" si="0"/>
        <v>20.1495</v>
      </c>
      <c r="G15" s="26"/>
    </row>
    <row r="16" spans="1:7" ht="15.75">
      <c r="A16" s="6">
        <f>A15+1</f>
        <v>11</v>
      </c>
      <c r="B16" s="6" t="s">
        <v>47</v>
      </c>
      <c r="C16" s="6" t="s">
        <v>1</v>
      </c>
      <c r="D16" s="36">
        <v>10</v>
      </c>
      <c r="E16" s="40">
        <v>376</v>
      </c>
      <c r="F16" s="27">
        <f t="shared" si="0"/>
        <v>3.7600000000000002</v>
      </c>
      <c r="G16" s="26"/>
    </row>
    <row r="17" spans="1:7" ht="15.75">
      <c r="A17" s="6">
        <f>A16+1</f>
        <v>12</v>
      </c>
      <c r="B17" s="6" t="s">
        <v>46</v>
      </c>
      <c r="C17" s="6" t="s">
        <v>1</v>
      </c>
      <c r="D17" s="36">
        <v>100</v>
      </c>
      <c r="E17" s="6">
        <v>73.33</v>
      </c>
      <c r="F17" s="27">
        <f t="shared" si="0"/>
        <v>7.333</v>
      </c>
      <c r="G17" s="26"/>
    </row>
    <row r="18" spans="1:7" ht="15.75">
      <c r="A18" s="6"/>
      <c r="B18" s="22" t="s">
        <v>85</v>
      </c>
      <c r="C18" s="6"/>
      <c r="D18" s="36"/>
      <c r="E18" s="6"/>
      <c r="F18" s="27"/>
      <c r="G18" s="26"/>
    </row>
    <row r="19" spans="1:7" ht="15.75">
      <c r="A19" s="6">
        <f>A17+1</f>
        <v>13</v>
      </c>
      <c r="B19" s="6" t="s">
        <v>27</v>
      </c>
      <c r="C19" s="6" t="s">
        <v>1</v>
      </c>
      <c r="D19" s="36">
        <v>200</v>
      </c>
      <c r="E19" s="6">
        <v>43.33</v>
      </c>
      <c r="F19" s="27">
        <f t="shared" si="0"/>
        <v>8.666</v>
      </c>
      <c r="G19" s="26"/>
    </row>
    <row r="20" spans="1:7" ht="15.75">
      <c r="A20" s="6">
        <f>A19+1</f>
        <v>14</v>
      </c>
      <c r="B20" s="6" t="s">
        <v>48</v>
      </c>
      <c r="C20" s="6" t="s">
        <v>1</v>
      </c>
      <c r="D20" s="36">
        <v>200</v>
      </c>
      <c r="E20" s="40">
        <v>46</v>
      </c>
      <c r="F20" s="27">
        <f t="shared" si="0"/>
        <v>9.200000000000001</v>
      </c>
      <c r="G20" s="26"/>
    </row>
    <row r="21" spans="1:7" ht="15.75">
      <c r="A21" s="6">
        <f>A20+1</f>
        <v>15</v>
      </c>
      <c r="B21" s="6" t="s">
        <v>49</v>
      </c>
      <c r="C21" s="6" t="s">
        <v>1</v>
      </c>
      <c r="D21" s="36">
        <v>40</v>
      </c>
      <c r="E21" s="40">
        <v>214</v>
      </c>
      <c r="F21" s="27">
        <f t="shared" si="0"/>
        <v>8.56</v>
      </c>
      <c r="G21" s="26"/>
    </row>
    <row r="22" spans="1:7" ht="15.75">
      <c r="A22" s="6">
        <f>A21+1</f>
        <v>16</v>
      </c>
      <c r="B22" s="6" t="s">
        <v>6</v>
      </c>
      <c r="C22" s="6" t="s">
        <v>1</v>
      </c>
      <c r="D22" s="36">
        <v>10</v>
      </c>
      <c r="E22" s="40">
        <v>92</v>
      </c>
      <c r="F22" s="27">
        <f t="shared" si="0"/>
        <v>0.92</v>
      </c>
      <c r="G22" s="26"/>
    </row>
    <row r="23" spans="1:7" ht="30" customHeight="1">
      <c r="A23" s="6">
        <f>A22+1</f>
        <v>17</v>
      </c>
      <c r="B23" s="6" t="s">
        <v>50</v>
      </c>
      <c r="C23" s="6" t="s">
        <v>1</v>
      </c>
      <c r="D23" s="36">
        <v>15</v>
      </c>
      <c r="E23" s="40">
        <v>394</v>
      </c>
      <c r="F23" s="27">
        <f t="shared" si="0"/>
        <v>5.91</v>
      </c>
      <c r="G23" s="26"/>
    </row>
    <row r="24" spans="1:7" ht="31.5">
      <c r="A24" s="6"/>
      <c r="B24" s="22" t="s">
        <v>97</v>
      </c>
      <c r="C24" s="6"/>
      <c r="D24" s="36"/>
      <c r="E24" s="6"/>
      <c r="F24" s="27"/>
      <c r="G24" s="26"/>
    </row>
    <row r="25" spans="1:7" ht="15.75">
      <c r="A25" s="6">
        <f>SUM(A23)+1</f>
        <v>18</v>
      </c>
      <c r="B25" s="6" t="s">
        <v>51</v>
      </c>
      <c r="C25" s="6" t="s">
        <v>1</v>
      </c>
      <c r="D25" s="36">
        <v>80</v>
      </c>
      <c r="E25" s="6">
        <v>299.67</v>
      </c>
      <c r="F25" s="27">
        <f t="shared" si="0"/>
        <v>23.9736</v>
      </c>
      <c r="G25" s="26"/>
    </row>
    <row r="26" spans="1:7" ht="15.75">
      <c r="A26" s="6">
        <f>A25+1</f>
        <v>19</v>
      </c>
      <c r="B26" s="6" t="s">
        <v>18</v>
      </c>
      <c r="C26" s="6" t="s">
        <v>1</v>
      </c>
      <c r="D26" s="36">
        <v>25</v>
      </c>
      <c r="E26" s="40">
        <v>318.33</v>
      </c>
      <c r="F26" s="27">
        <f t="shared" si="0"/>
        <v>7.95825</v>
      </c>
      <c r="G26" s="26"/>
    </row>
    <row r="27" spans="1:7" ht="15.75">
      <c r="A27" s="6">
        <f>A26+1</f>
        <v>20</v>
      </c>
      <c r="B27" s="6" t="s">
        <v>70</v>
      </c>
      <c r="C27" s="6" t="s">
        <v>1</v>
      </c>
      <c r="D27" s="36">
        <v>45</v>
      </c>
      <c r="E27" s="40">
        <v>167</v>
      </c>
      <c r="F27" s="27">
        <f t="shared" si="0"/>
        <v>7.515</v>
      </c>
      <c r="G27" s="26"/>
    </row>
    <row r="28" spans="1:7" ht="31.5">
      <c r="A28" s="6">
        <f>A27+1</f>
        <v>21</v>
      </c>
      <c r="B28" s="6" t="s">
        <v>105</v>
      </c>
      <c r="C28" s="6" t="s">
        <v>1</v>
      </c>
      <c r="D28" s="36">
        <v>58</v>
      </c>
      <c r="E28" s="40">
        <v>215</v>
      </c>
      <c r="F28" s="27">
        <f t="shared" si="0"/>
        <v>12.47</v>
      </c>
      <c r="G28" s="26"/>
    </row>
    <row r="29" spans="1:7" ht="15.75">
      <c r="A29" s="6">
        <f>A28+1</f>
        <v>22</v>
      </c>
      <c r="B29" s="6" t="s">
        <v>10</v>
      </c>
      <c r="C29" s="6" t="s">
        <v>11</v>
      </c>
      <c r="D29" s="36">
        <v>0.57</v>
      </c>
      <c r="E29" s="40">
        <v>7.33</v>
      </c>
      <c r="F29" s="27">
        <f>D29*E29</f>
        <v>4.1781</v>
      </c>
      <c r="G29" s="26"/>
    </row>
    <row r="30" spans="1:7" ht="15.75">
      <c r="A30" s="6"/>
      <c r="B30" s="22" t="s">
        <v>87</v>
      </c>
      <c r="C30" s="6"/>
      <c r="D30" s="36"/>
      <c r="E30" s="40"/>
      <c r="F30" s="27"/>
      <c r="G30" s="26"/>
    </row>
    <row r="31" spans="1:7" ht="15.75">
      <c r="A31" s="6">
        <f>A29+1</f>
        <v>23</v>
      </c>
      <c r="B31" s="6" t="s">
        <v>8</v>
      </c>
      <c r="C31" s="6" t="s">
        <v>1</v>
      </c>
      <c r="D31" s="36">
        <v>20</v>
      </c>
      <c r="E31" s="40">
        <v>187</v>
      </c>
      <c r="F31" s="27">
        <f t="shared" si="0"/>
        <v>3.74</v>
      </c>
      <c r="G31" s="26"/>
    </row>
    <row r="32" spans="1:7" ht="15.75">
      <c r="A32" s="6">
        <f>A31+1</f>
        <v>24</v>
      </c>
      <c r="B32" s="6" t="s">
        <v>9</v>
      </c>
      <c r="C32" s="6" t="s">
        <v>1</v>
      </c>
      <c r="D32" s="36">
        <v>30</v>
      </c>
      <c r="E32" s="40">
        <v>93.33</v>
      </c>
      <c r="F32" s="27">
        <f t="shared" si="0"/>
        <v>2.7999</v>
      </c>
      <c r="G32" s="26"/>
    </row>
    <row r="33" spans="1:7" ht="31.5">
      <c r="A33" s="6"/>
      <c r="B33" s="22" t="s">
        <v>98</v>
      </c>
      <c r="C33" s="6"/>
      <c r="D33" s="36"/>
      <c r="E33" s="40"/>
      <c r="F33" s="27"/>
      <c r="G33" s="26"/>
    </row>
    <row r="34" spans="1:7" ht="15.75">
      <c r="A34" s="6">
        <f>SUM(A32)+1</f>
        <v>25</v>
      </c>
      <c r="B34" s="6" t="s">
        <v>2</v>
      </c>
      <c r="C34" s="6" t="s">
        <v>1</v>
      </c>
      <c r="D34" s="36">
        <v>57</v>
      </c>
      <c r="E34" s="40">
        <v>63.67</v>
      </c>
      <c r="F34" s="27">
        <f t="shared" si="0"/>
        <v>3.6291900000000004</v>
      </c>
      <c r="G34" s="26"/>
    </row>
    <row r="35" spans="1:7" ht="15.75">
      <c r="A35" s="6">
        <f>A34+1</f>
        <v>26</v>
      </c>
      <c r="B35" s="6" t="s">
        <v>106</v>
      </c>
      <c r="C35" s="6" t="s">
        <v>1</v>
      </c>
      <c r="D35" s="36">
        <v>10</v>
      </c>
      <c r="E35" s="46">
        <v>95.33</v>
      </c>
      <c r="F35" s="27">
        <f t="shared" si="0"/>
        <v>0.9533</v>
      </c>
      <c r="G35" s="26"/>
    </row>
    <row r="36" spans="1:7" ht="31.5">
      <c r="A36" s="6">
        <f aca="true" t="shared" si="1" ref="A36:A44">A35+1</f>
        <v>27</v>
      </c>
      <c r="B36" s="6" t="s">
        <v>107</v>
      </c>
      <c r="C36" s="6" t="s">
        <v>1</v>
      </c>
      <c r="D36" s="36">
        <v>5</v>
      </c>
      <c r="E36" s="46">
        <v>164.33</v>
      </c>
      <c r="F36" s="27">
        <f t="shared" si="0"/>
        <v>0.8216500000000001</v>
      </c>
      <c r="G36" s="26"/>
    </row>
    <row r="37" spans="1:7" ht="15.75">
      <c r="A37" s="6">
        <f t="shared" si="1"/>
        <v>28</v>
      </c>
      <c r="B37" s="6" t="s">
        <v>71</v>
      </c>
      <c r="C37" s="6" t="s">
        <v>1</v>
      </c>
      <c r="D37" s="36">
        <v>1</v>
      </c>
      <c r="E37" s="46">
        <v>401.67</v>
      </c>
      <c r="F37" s="27">
        <f t="shared" si="0"/>
        <v>0.40167</v>
      </c>
      <c r="G37" s="26"/>
    </row>
    <row r="38" spans="1:7" ht="31.5">
      <c r="A38" s="6">
        <f t="shared" si="1"/>
        <v>29</v>
      </c>
      <c r="B38" s="6" t="s">
        <v>52</v>
      </c>
      <c r="C38" s="6" t="s">
        <v>1</v>
      </c>
      <c r="D38" s="36">
        <v>1.5</v>
      </c>
      <c r="E38" s="47">
        <v>407.5</v>
      </c>
      <c r="F38" s="27">
        <f t="shared" si="0"/>
        <v>0.61125</v>
      </c>
      <c r="G38" s="26"/>
    </row>
    <row r="39" spans="1:7" ht="15.75">
      <c r="A39" s="6">
        <f t="shared" si="1"/>
        <v>30</v>
      </c>
      <c r="B39" s="6" t="s">
        <v>53</v>
      </c>
      <c r="C39" s="6" t="s">
        <v>1</v>
      </c>
      <c r="D39" s="36">
        <v>2.5</v>
      </c>
      <c r="E39" s="46">
        <v>121.33</v>
      </c>
      <c r="F39" s="27">
        <f t="shared" si="0"/>
        <v>0.303325</v>
      </c>
      <c r="G39" s="26"/>
    </row>
    <row r="40" spans="1:7" ht="15.75">
      <c r="A40" s="6">
        <f t="shared" si="1"/>
        <v>31</v>
      </c>
      <c r="B40" s="6" t="s">
        <v>54</v>
      </c>
      <c r="C40" s="6"/>
      <c r="D40" s="36">
        <v>1</v>
      </c>
      <c r="E40" s="46">
        <v>30</v>
      </c>
      <c r="F40" s="27">
        <f t="shared" si="0"/>
        <v>0.03</v>
      </c>
      <c r="G40" s="26"/>
    </row>
    <row r="41" spans="1:7" ht="15.75">
      <c r="A41" s="6">
        <f t="shared" si="1"/>
        <v>32</v>
      </c>
      <c r="B41" s="6" t="s">
        <v>55</v>
      </c>
      <c r="C41" s="6" t="s">
        <v>1</v>
      </c>
      <c r="D41" s="36">
        <v>2</v>
      </c>
      <c r="E41" s="46">
        <v>481</v>
      </c>
      <c r="F41" s="27">
        <f t="shared" si="0"/>
        <v>0.962</v>
      </c>
      <c r="G41" s="26"/>
    </row>
    <row r="42" spans="1:7" ht="15.75">
      <c r="A42" s="6">
        <f t="shared" si="1"/>
        <v>33</v>
      </c>
      <c r="B42" s="6" t="s">
        <v>12</v>
      </c>
      <c r="C42" s="6" t="s">
        <v>1</v>
      </c>
      <c r="D42" s="36">
        <v>1</v>
      </c>
      <c r="E42" s="46">
        <v>842.33</v>
      </c>
      <c r="F42" s="27">
        <f t="shared" si="0"/>
        <v>0.84233</v>
      </c>
      <c r="G42" s="26"/>
    </row>
    <row r="43" spans="1:7" ht="15.75">
      <c r="A43" s="6">
        <f t="shared" si="1"/>
        <v>34</v>
      </c>
      <c r="B43" s="6" t="s">
        <v>13</v>
      </c>
      <c r="C43" s="6" t="s">
        <v>1</v>
      </c>
      <c r="D43" s="20">
        <v>7</v>
      </c>
      <c r="E43" s="40">
        <v>22</v>
      </c>
      <c r="F43" s="27">
        <f t="shared" si="0"/>
        <v>0.154</v>
      </c>
      <c r="G43" s="26"/>
    </row>
    <row r="44" spans="1:7" ht="15.75">
      <c r="A44" s="6">
        <f t="shared" si="1"/>
        <v>35</v>
      </c>
      <c r="B44" s="4" t="s">
        <v>108</v>
      </c>
      <c r="C44" s="6" t="s">
        <v>1</v>
      </c>
      <c r="D44" s="28">
        <v>0.08</v>
      </c>
      <c r="E44" s="39">
        <v>0.9</v>
      </c>
      <c r="F44" s="27">
        <f>D44/E44</f>
        <v>0.08888888888888889</v>
      </c>
      <c r="G44" s="26"/>
    </row>
    <row r="45" spans="1:12" ht="15.75">
      <c r="A45" s="6"/>
      <c r="B45" s="30"/>
      <c r="C45" s="28"/>
      <c r="D45" s="28"/>
      <c r="E45" s="39"/>
      <c r="F45" s="29"/>
      <c r="G45" s="26"/>
      <c r="L45" s="45"/>
    </row>
    <row r="46" spans="1:12" ht="15.75">
      <c r="A46" s="6"/>
      <c r="B46" s="6" t="s">
        <v>20</v>
      </c>
      <c r="C46" s="20"/>
      <c r="D46" s="20"/>
      <c r="E46" s="27"/>
      <c r="F46" s="35">
        <f>SUM(F4:F44)</f>
        <v>185.16553388888892</v>
      </c>
      <c r="G46" s="26"/>
      <c r="L46">
        <f>L45*1.05</f>
        <v>0</v>
      </c>
    </row>
    <row r="47" spans="1:7" ht="15.75">
      <c r="A47" s="6"/>
      <c r="B47" s="6" t="s">
        <v>109</v>
      </c>
      <c r="C47" s="20"/>
      <c r="D47" s="20"/>
      <c r="E47" s="27"/>
      <c r="F47" s="35">
        <f>F46*1.045</f>
        <v>193.4979829138889</v>
      </c>
      <c r="G47" s="26"/>
    </row>
    <row r="48" spans="1:7" ht="15.75">
      <c r="A48" s="6"/>
      <c r="B48" s="4" t="s">
        <v>21</v>
      </c>
      <c r="C48" s="20"/>
      <c r="D48" s="6"/>
      <c r="E48" s="40"/>
      <c r="F48" s="23">
        <v>205</v>
      </c>
      <c r="G48" s="26"/>
    </row>
    <row r="49" spans="1:7" ht="15.75">
      <c r="A49" s="6"/>
      <c r="B49" s="4" t="s">
        <v>22</v>
      </c>
      <c r="C49" s="20"/>
      <c r="D49" s="6"/>
      <c r="E49" s="40"/>
      <c r="F49" s="23">
        <f>F48*365</f>
        <v>74825</v>
      </c>
      <c r="G49" s="26"/>
    </row>
    <row r="50" spans="1:7" ht="22.5" customHeight="1">
      <c r="A50" s="6"/>
      <c r="B50" s="4" t="s">
        <v>23</v>
      </c>
      <c r="C50" s="20"/>
      <c r="D50" s="6"/>
      <c r="E50" s="6"/>
      <c r="F50" s="43">
        <f>F46*F49/1000</f>
        <v>13855.011073236114</v>
      </c>
      <c r="G50" s="26"/>
    </row>
    <row r="51" spans="1:7" ht="31.5">
      <c r="A51" s="41"/>
      <c r="B51" s="41" t="s">
        <v>120</v>
      </c>
      <c r="C51" s="41"/>
      <c r="D51" s="41"/>
      <c r="E51" s="41"/>
      <c r="F51" s="44">
        <f>F50*1.045</f>
        <v>14478.486571531737</v>
      </c>
      <c r="G51" s="26"/>
    </row>
    <row r="52" spans="1:7" ht="15.75">
      <c r="A52" s="31"/>
      <c r="B52" s="31"/>
      <c r="C52" s="31"/>
      <c r="D52" s="31"/>
      <c r="E52" s="31"/>
      <c r="F52" s="31"/>
      <c r="G52" s="26"/>
    </row>
    <row r="53" spans="1:7" ht="15.75">
      <c r="A53" s="31"/>
      <c r="B53" s="31"/>
      <c r="C53" s="31"/>
      <c r="D53" s="31"/>
      <c r="E53" s="31"/>
      <c r="F53" s="31"/>
      <c r="G53" s="26"/>
    </row>
    <row r="54" spans="1:7" ht="15.75">
      <c r="A54" s="31"/>
      <c r="B54" s="31"/>
      <c r="C54" s="31"/>
      <c r="D54" s="31"/>
      <c r="E54" s="31"/>
      <c r="F54" s="31"/>
      <c r="G54" s="26"/>
    </row>
    <row r="55" spans="1:7" ht="15.75">
      <c r="A55" s="31"/>
      <c r="B55" s="31"/>
      <c r="C55" s="31"/>
      <c r="D55" s="31"/>
      <c r="E55" s="31"/>
      <c r="F55" s="31"/>
      <c r="G55" s="26"/>
    </row>
    <row r="56" spans="1:7" ht="15.75">
      <c r="A56" s="31"/>
      <c r="B56" s="31"/>
      <c r="C56" s="31"/>
      <c r="D56" s="31"/>
      <c r="E56" s="31"/>
      <c r="F56" s="31"/>
      <c r="G56" s="26"/>
    </row>
    <row r="57" spans="1:7" ht="15.75">
      <c r="A57" s="31"/>
      <c r="B57" s="31"/>
      <c r="C57" s="31"/>
      <c r="D57" s="31"/>
      <c r="E57" s="31"/>
      <c r="F57" s="31"/>
      <c r="G57" s="26"/>
    </row>
    <row r="58" spans="1:7" ht="15.75">
      <c r="A58" s="31"/>
      <c r="B58" s="31"/>
      <c r="C58" s="31"/>
      <c r="D58" s="31"/>
      <c r="E58" s="31"/>
      <c r="F58" s="31"/>
      <c r="G58" s="26"/>
    </row>
    <row r="59" spans="1:7" ht="15.75">
      <c r="A59" s="31"/>
      <c r="B59" s="31"/>
      <c r="C59" s="31"/>
      <c r="D59" s="31"/>
      <c r="E59" s="31"/>
      <c r="F59" s="31"/>
      <c r="G59" s="26"/>
    </row>
    <row r="60" spans="1:7" ht="15.75">
      <c r="A60" s="31"/>
      <c r="B60" s="31"/>
      <c r="C60" s="31"/>
      <c r="D60" s="31"/>
      <c r="E60" s="31"/>
      <c r="F60" s="31"/>
      <c r="G60" s="26"/>
    </row>
    <row r="61" spans="1:7" ht="15.75">
      <c r="A61" s="31"/>
      <c r="B61" s="31"/>
      <c r="C61" s="31"/>
      <c r="D61" s="31"/>
      <c r="E61" s="31"/>
      <c r="F61" s="31"/>
      <c r="G61" s="26"/>
    </row>
    <row r="62" spans="1:7" ht="15.75">
      <c r="A62" s="31"/>
      <c r="B62" s="31"/>
      <c r="C62" s="31"/>
      <c r="D62" s="31"/>
      <c r="E62" s="31"/>
      <c r="F62" s="31"/>
      <c r="G62" s="26"/>
    </row>
    <row r="63" spans="1:7" ht="15.75">
      <c r="A63" s="31"/>
      <c r="B63" s="31"/>
      <c r="C63" s="31"/>
      <c r="D63" s="31"/>
      <c r="E63" s="31"/>
      <c r="F63" s="31"/>
      <c r="G63" s="26"/>
    </row>
    <row r="64" spans="1:7" ht="15.75">
      <c r="A64" s="31"/>
      <c r="B64" s="31"/>
      <c r="C64" s="31"/>
      <c r="D64" s="31"/>
      <c r="E64" s="31"/>
      <c r="F64" s="31"/>
      <c r="G64" s="26"/>
    </row>
    <row r="65" spans="1:7" ht="15.75">
      <c r="A65" s="31"/>
      <c r="B65" s="31"/>
      <c r="C65" s="31"/>
      <c r="D65" s="31"/>
      <c r="E65" s="31"/>
      <c r="F65" s="31"/>
      <c r="G65" s="26"/>
    </row>
    <row r="66" spans="1:7" ht="15.75">
      <c r="A66" s="31"/>
      <c r="B66" s="31"/>
      <c r="C66" s="31"/>
      <c r="D66" s="31"/>
      <c r="E66" s="31"/>
      <c r="F66" s="31"/>
      <c r="G66" s="26"/>
    </row>
    <row r="67" spans="1:7" ht="15.75">
      <c r="A67" s="31"/>
      <c r="B67" s="31"/>
      <c r="C67" s="31"/>
      <c r="D67" s="31"/>
      <c r="E67" s="31"/>
      <c r="F67" s="31"/>
      <c r="G67" s="26"/>
    </row>
    <row r="68" spans="1:7" ht="15.75">
      <c r="A68" s="31"/>
      <c r="B68" s="31"/>
      <c r="C68" s="31"/>
      <c r="D68" s="31"/>
      <c r="E68" s="31"/>
      <c r="F68" s="31"/>
      <c r="G68" s="26"/>
    </row>
    <row r="69" spans="1:7" ht="15.75">
      <c r="A69" s="31"/>
      <c r="B69" s="31"/>
      <c r="C69" s="31"/>
      <c r="D69" s="31"/>
      <c r="E69" s="31"/>
      <c r="F69" s="31"/>
      <c r="G69" s="26"/>
    </row>
    <row r="70" spans="1:7" ht="15.75">
      <c r="A70" s="31"/>
      <c r="B70" s="31"/>
      <c r="C70" s="31"/>
      <c r="D70" s="31"/>
      <c r="E70" s="31"/>
      <c r="F70" s="31"/>
      <c r="G70" s="26"/>
    </row>
    <row r="71" spans="1:7" ht="15.75">
      <c r="A71" s="31"/>
      <c r="B71" s="31"/>
      <c r="C71" s="31"/>
      <c r="D71" s="31"/>
      <c r="E71" s="31"/>
      <c r="F71" s="31"/>
      <c r="G71" s="26"/>
    </row>
    <row r="72" spans="1:7" ht="15.75">
      <c r="A72" s="31"/>
      <c r="B72" s="31"/>
      <c r="C72" s="31"/>
      <c r="D72" s="31"/>
      <c r="E72" s="31"/>
      <c r="F72" s="31"/>
      <c r="G72" s="26"/>
    </row>
    <row r="73" spans="1:7" ht="15.75">
      <c r="A73" s="31"/>
      <c r="B73" s="31"/>
      <c r="C73" s="31"/>
      <c r="D73" s="31"/>
      <c r="E73" s="31"/>
      <c r="F73" s="31"/>
      <c r="G73" s="26"/>
    </row>
    <row r="74" spans="1:7" ht="15.75">
      <c r="A74" s="31"/>
      <c r="B74" s="31"/>
      <c r="C74" s="31"/>
      <c r="D74" s="31"/>
      <c r="E74" s="31"/>
      <c r="F74" s="31"/>
      <c r="G74" s="26"/>
    </row>
    <row r="75" spans="1:7" ht="15.75">
      <c r="A75" s="31"/>
      <c r="B75" s="31"/>
      <c r="C75" s="31"/>
      <c r="D75" s="31"/>
      <c r="E75" s="31"/>
      <c r="F75" s="31"/>
      <c r="G75" s="26"/>
    </row>
    <row r="76" spans="1:7" ht="15.75">
      <c r="A76" s="31"/>
      <c r="B76" s="31"/>
      <c r="C76" s="31"/>
      <c r="D76" s="31"/>
      <c r="E76" s="31"/>
      <c r="F76" s="31"/>
      <c r="G76" s="26"/>
    </row>
    <row r="77" spans="1:7" ht="15.75">
      <c r="A77" s="31"/>
      <c r="B77" s="31"/>
      <c r="C77" s="31"/>
      <c r="D77" s="31"/>
      <c r="E77" s="31"/>
      <c r="F77" s="31"/>
      <c r="G77" s="26"/>
    </row>
    <row r="78" spans="1:7" ht="15.75">
      <c r="A78" s="31"/>
      <c r="B78" s="31"/>
      <c r="C78" s="31"/>
      <c r="D78" s="31"/>
      <c r="E78" s="31"/>
      <c r="F78" s="31"/>
      <c r="G78" s="26"/>
    </row>
    <row r="79" spans="1:7" ht="15.75">
      <c r="A79" s="31"/>
      <c r="B79" s="31"/>
      <c r="C79" s="31"/>
      <c r="D79" s="31"/>
      <c r="E79" s="31"/>
      <c r="F79" s="31"/>
      <c r="G79" s="26"/>
    </row>
    <row r="80" spans="1:7" ht="15.75">
      <c r="A80" s="31"/>
      <c r="B80" s="31"/>
      <c r="C80" s="31"/>
      <c r="D80" s="31"/>
      <c r="E80" s="31"/>
      <c r="F80" s="31"/>
      <c r="G80" s="26"/>
    </row>
    <row r="81" spans="1:7" ht="15.75">
      <c r="A81" s="31"/>
      <c r="B81" s="31"/>
      <c r="C81" s="31"/>
      <c r="D81" s="31"/>
      <c r="E81" s="31"/>
      <c r="F81" s="31"/>
      <c r="G81" s="26"/>
    </row>
    <row r="82" spans="1:7" ht="15.75">
      <c r="A82" s="31"/>
      <c r="B82" s="31"/>
      <c r="C82" s="31"/>
      <c r="D82" s="31"/>
      <c r="E82" s="31"/>
      <c r="F82" s="31"/>
      <c r="G82" s="26"/>
    </row>
    <row r="83" spans="1:7" ht="15.75">
      <c r="A83" s="31"/>
      <c r="B83" s="31"/>
      <c r="C83" s="31"/>
      <c r="D83" s="31"/>
      <c r="E83" s="31"/>
      <c r="F83" s="31"/>
      <c r="G83" s="26"/>
    </row>
    <row r="84" spans="1:7" ht="15.75">
      <c r="A84" s="31"/>
      <c r="B84" s="31"/>
      <c r="C84" s="31"/>
      <c r="D84" s="31"/>
      <c r="E84" s="31"/>
      <c r="F84" s="31"/>
      <c r="G84" s="26"/>
    </row>
    <row r="85" spans="1:7" ht="15.75">
      <c r="A85" s="31"/>
      <c r="B85" s="31"/>
      <c r="C85" s="31"/>
      <c r="D85" s="31"/>
      <c r="E85" s="31"/>
      <c r="F85" s="31"/>
      <c r="G85" s="26"/>
    </row>
    <row r="86" spans="1:7" ht="15.75">
      <c r="A86" s="31"/>
      <c r="B86" s="31"/>
      <c r="C86" s="31"/>
      <c r="D86" s="31"/>
      <c r="E86" s="31"/>
      <c r="F86" s="31"/>
      <c r="G86" s="26"/>
    </row>
    <row r="87" spans="1:7" ht="15.75">
      <c r="A87" s="31"/>
      <c r="B87" s="31"/>
      <c r="C87" s="31"/>
      <c r="D87" s="31"/>
      <c r="E87" s="31"/>
      <c r="F87" s="31"/>
      <c r="G87" s="26"/>
    </row>
    <row r="88" spans="1:7" ht="15.75">
      <c r="A88" s="31"/>
      <c r="B88" s="31"/>
      <c r="C88" s="31"/>
      <c r="D88" s="31"/>
      <c r="E88" s="31"/>
      <c r="F88" s="31"/>
      <c r="G88" s="26"/>
    </row>
    <row r="89" spans="1:7" ht="15.75">
      <c r="A89" s="31"/>
      <c r="B89" s="31"/>
      <c r="C89" s="31"/>
      <c r="D89" s="31"/>
      <c r="E89" s="31"/>
      <c r="F89" s="31"/>
      <c r="G89" s="26"/>
    </row>
    <row r="90" spans="1:7" ht="15.75">
      <c r="A90" s="31"/>
      <c r="B90" s="31"/>
      <c r="C90" s="31"/>
      <c r="D90" s="31"/>
      <c r="E90" s="31"/>
      <c r="F90" s="31"/>
      <c r="G90" s="26"/>
    </row>
    <row r="91" spans="1:7" ht="15.75">
      <c r="A91" s="31"/>
      <c r="B91" s="31"/>
      <c r="C91" s="31"/>
      <c r="D91" s="31"/>
      <c r="E91" s="31"/>
      <c r="F91" s="31"/>
      <c r="G91" s="26"/>
    </row>
    <row r="92" spans="1:7" ht="15.75">
      <c r="A92" s="31"/>
      <c r="B92" s="31"/>
      <c r="C92" s="31"/>
      <c r="D92" s="31"/>
      <c r="E92" s="31"/>
      <c r="F92" s="31"/>
      <c r="G92" s="26"/>
    </row>
    <row r="93" spans="1:7" ht="15.75">
      <c r="A93" s="31"/>
      <c r="B93" s="31"/>
      <c r="C93" s="31"/>
      <c r="D93" s="31"/>
      <c r="E93" s="31"/>
      <c r="F93" s="31"/>
      <c r="G93" s="26"/>
    </row>
    <row r="94" spans="1:7" ht="15.75">
      <c r="A94" s="31"/>
      <c r="B94" s="31"/>
      <c r="C94" s="31"/>
      <c r="D94" s="31"/>
      <c r="E94" s="31"/>
      <c r="F94" s="31"/>
      <c r="G94" s="26"/>
    </row>
    <row r="95" spans="1:7" ht="15.75">
      <c r="A95" s="31"/>
      <c r="B95" s="31"/>
      <c r="C95" s="31"/>
      <c r="D95" s="31"/>
      <c r="E95" s="31"/>
      <c r="F95" s="31"/>
      <c r="G95" s="26"/>
    </row>
    <row r="96" spans="1:7" ht="15.75">
      <c r="A96" s="31"/>
      <c r="B96" s="31"/>
      <c r="C96" s="31"/>
      <c r="D96" s="31"/>
      <c r="E96" s="31"/>
      <c r="F96" s="31"/>
      <c r="G96" s="26"/>
    </row>
    <row r="97" spans="1:7" ht="15.75">
      <c r="A97" s="31"/>
      <c r="B97" s="31"/>
      <c r="C97" s="31"/>
      <c r="D97" s="31"/>
      <c r="E97" s="31"/>
      <c r="F97" s="31"/>
      <c r="G97" s="26"/>
    </row>
    <row r="98" spans="1:7" ht="15.75">
      <c r="A98" s="31"/>
      <c r="B98" s="31"/>
      <c r="C98" s="31"/>
      <c r="D98" s="31"/>
      <c r="E98" s="31"/>
      <c r="F98" s="31"/>
      <c r="G98" s="26"/>
    </row>
    <row r="99" spans="1:7" ht="15.75">
      <c r="A99" s="31"/>
      <c r="B99" s="31"/>
      <c r="C99" s="31"/>
      <c r="D99" s="31"/>
      <c r="E99" s="31"/>
      <c r="F99" s="31"/>
      <c r="G99" s="26"/>
    </row>
    <row r="100" spans="1:7" ht="15.75">
      <c r="A100" s="31"/>
      <c r="B100" s="31"/>
      <c r="C100" s="31"/>
      <c r="D100" s="31"/>
      <c r="E100" s="31"/>
      <c r="F100" s="31"/>
      <c r="G100" s="26"/>
    </row>
    <row r="101" spans="1:7" ht="15.75">
      <c r="A101" s="31"/>
      <c r="B101" s="31"/>
      <c r="C101" s="31"/>
      <c r="D101" s="31"/>
      <c r="E101" s="31"/>
      <c r="F101" s="31"/>
      <c r="G101" s="26"/>
    </row>
    <row r="102" spans="1:7" ht="15.75">
      <c r="A102" s="31"/>
      <c r="B102" s="31"/>
      <c r="C102" s="31"/>
      <c r="D102" s="31"/>
      <c r="E102" s="31"/>
      <c r="F102" s="31"/>
      <c r="G102" s="26"/>
    </row>
    <row r="103" spans="1:7" ht="15.75">
      <c r="A103" s="31"/>
      <c r="B103" s="31"/>
      <c r="C103" s="31"/>
      <c r="D103" s="31"/>
      <c r="E103" s="31"/>
      <c r="F103" s="31"/>
      <c r="G103" s="26"/>
    </row>
    <row r="104" spans="1:7" ht="15.75">
      <c r="A104" s="31"/>
      <c r="B104" s="31"/>
      <c r="C104" s="31"/>
      <c r="D104" s="31"/>
      <c r="E104" s="31"/>
      <c r="F104" s="31"/>
      <c r="G104" s="26"/>
    </row>
    <row r="105" spans="1:7" ht="15.75">
      <c r="A105" s="31"/>
      <c r="B105" s="31"/>
      <c r="C105" s="31"/>
      <c r="D105" s="31"/>
      <c r="E105" s="31"/>
      <c r="F105" s="31"/>
      <c r="G105" s="26"/>
    </row>
    <row r="106" spans="1:7" ht="12.75">
      <c r="A106" s="26"/>
      <c r="B106" s="26"/>
      <c r="C106" s="26"/>
      <c r="D106" s="26"/>
      <c r="E106" s="26"/>
      <c r="F106" s="26"/>
      <c r="G106" s="26"/>
    </row>
    <row r="107" spans="1:7" ht="12.75">
      <c r="A107" s="26"/>
      <c r="B107" s="26"/>
      <c r="C107" s="26"/>
      <c r="D107" s="26"/>
      <c r="E107" s="26"/>
      <c r="F107" s="26"/>
      <c r="G107" s="26"/>
    </row>
    <row r="108" spans="1:7" ht="12.75">
      <c r="A108" s="26"/>
      <c r="B108" s="26"/>
      <c r="C108" s="26"/>
      <c r="D108" s="26"/>
      <c r="E108" s="26"/>
      <c r="F108" s="26"/>
      <c r="G108" s="26"/>
    </row>
    <row r="109" spans="1:7" ht="12.75">
      <c r="A109" s="26"/>
      <c r="B109" s="26"/>
      <c r="C109" s="26"/>
      <c r="D109" s="26"/>
      <c r="E109" s="26"/>
      <c r="F109" s="26"/>
      <c r="G109" s="26"/>
    </row>
    <row r="110" spans="1:7" ht="12.75">
      <c r="A110" s="26"/>
      <c r="B110" s="26"/>
      <c r="C110" s="26"/>
      <c r="D110" s="26"/>
      <c r="E110" s="26"/>
      <c r="F110" s="26"/>
      <c r="G110" s="26"/>
    </row>
    <row r="111" spans="1:7" ht="12.75">
      <c r="A111" s="26"/>
      <c r="B111" s="26"/>
      <c r="C111" s="26"/>
      <c r="D111" s="26"/>
      <c r="E111" s="26"/>
      <c r="F111" s="26"/>
      <c r="G111" s="26"/>
    </row>
    <row r="112" spans="1:7" ht="12.75">
      <c r="A112" s="26"/>
      <c r="B112" s="26"/>
      <c r="C112" s="26"/>
      <c r="D112" s="26"/>
      <c r="E112" s="26"/>
      <c r="F112" s="26"/>
      <c r="G112" s="26"/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26"/>
      <c r="B114" s="26"/>
      <c r="C114" s="26"/>
      <c r="D114" s="26"/>
      <c r="E114" s="26"/>
      <c r="F114" s="26"/>
      <c r="G114" s="26"/>
    </row>
    <row r="115" spans="1:7" ht="12.75">
      <c r="A115" s="26"/>
      <c r="B115" s="26"/>
      <c r="C115" s="26"/>
      <c r="D115" s="26"/>
      <c r="E115" s="26"/>
      <c r="F115" s="26"/>
      <c r="G115" s="26"/>
    </row>
    <row r="116" spans="1:7" ht="12.75">
      <c r="A116" s="26"/>
      <c r="B116" s="26"/>
      <c r="C116" s="26"/>
      <c r="D116" s="26"/>
      <c r="E116" s="26"/>
      <c r="F116" s="26"/>
      <c r="G116" s="26"/>
    </row>
    <row r="117" spans="1:7" ht="12.75">
      <c r="A117" s="26"/>
      <c r="B117" s="26"/>
      <c r="C117" s="26"/>
      <c r="D117" s="26"/>
      <c r="E117" s="26"/>
      <c r="F117" s="26"/>
      <c r="G117" s="26"/>
    </row>
    <row r="118" spans="1:7" ht="12.75">
      <c r="A118" s="26"/>
      <c r="B118" s="26"/>
      <c r="C118" s="26"/>
      <c r="D118" s="26"/>
      <c r="E118" s="26"/>
      <c r="F118" s="26"/>
      <c r="G118" s="26"/>
    </row>
    <row r="119" spans="1:7" ht="12.75">
      <c r="A119" s="26"/>
      <c r="B119" s="26"/>
      <c r="C119" s="26"/>
      <c r="D119" s="26"/>
      <c r="E119" s="26"/>
      <c r="F119" s="26"/>
      <c r="G119" s="26"/>
    </row>
    <row r="120" spans="1:7" ht="12.75">
      <c r="A120" s="26"/>
      <c r="B120" s="26"/>
      <c r="C120" s="26"/>
      <c r="D120" s="26"/>
      <c r="E120" s="26"/>
      <c r="F120" s="26"/>
      <c r="G120" s="26"/>
    </row>
    <row r="121" spans="1:7" ht="12.75">
      <c r="A121" s="26"/>
      <c r="B121" s="26"/>
      <c r="C121" s="26"/>
      <c r="D121" s="26"/>
      <c r="E121" s="26"/>
      <c r="F121" s="26"/>
      <c r="G121" s="26"/>
    </row>
    <row r="122" spans="1:7" ht="12.75">
      <c r="A122" s="26"/>
      <c r="B122" s="26"/>
      <c r="C122" s="26"/>
      <c r="D122" s="26"/>
      <c r="E122" s="26"/>
      <c r="F122" s="26"/>
      <c r="G122" s="26"/>
    </row>
    <row r="123" spans="1:7" ht="12.75">
      <c r="A123" s="26"/>
      <c r="B123" s="26"/>
      <c r="C123" s="26"/>
      <c r="D123" s="26"/>
      <c r="E123" s="26"/>
      <c r="F123" s="26"/>
      <c r="G123" s="26"/>
    </row>
    <row r="124" spans="1:7" ht="12.75">
      <c r="A124" s="26"/>
      <c r="B124" s="26"/>
      <c r="C124" s="26"/>
      <c r="D124" s="26"/>
      <c r="E124" s="26"/>
      <c r="F124" s="26"/>
      <c r="G124" s="26"/>
    </row>
    <row r="125" spans="1:7" ht="12.75">
      <c r="A125" s="26"/>
      <c r="B125" s="26"/>
      <c r="C125" s="26"/>
      <c r="D125" s="26"/>
      <c r="E125" s="26"/>
      <c r="F125" s="26"/>
      <c r="G125" s="26"/>
    </row>
    <row r="126" spans="1:7" ht="12.75">
      <c r="A126" s="26"/>
      <c r="B126" s="26"/>
      <c r="C126" s="26"/>
      <c r="D126" s="26"/>
      <c r="E126" s="26"/>
      <c r="F126" s="26"/>
      <c r="G126" s="26"/>
    </row>
    <row r="127" spans="1:7" ht="12.75">
      <c r="A127" s="26"/>
      <c r="B127" s="26"/>
      <c r="C127" s="26"/>
      <c r="D127" s="26"/>
      <c r="E127" s="26"/>
      <c r="F127" s="26"/>
      <c r="G127" s="26"/>
    </row>
    <row r="128" spans="1:7" ht="12.75">
      <c r="A128" s="26"/>
      <c r="B128" s="26"/>
      <c r="C128" s="26"/>
      <c r="D128" s="26"/>
      <c r="E128" s="26"/>
      <c r="F128" s="26"/>
      <c r="G128" s="26"/>
    </row>
    <row r="129" spans="1:7" ht="12.75">
      <c r="A129" s="26"/>
      <c r="B129" s="26"/>
      <c r="C129" s="26"/>
      <c r="D129" s="26"/>
      <c r="E129" s="26"/>
      <c r="F129" s="26"/>
      <c r="G129" s="26"/>
    </row>
    <row r="130" spans="1:7" ht="12.75">
      <c r="A130" s="26"/>
      <c r="B130" s="26"/>
      <c r="C130" s="26"/>
      <c r="D130" s="26"/>
      <c r="E130" s="26"/>
      <c r="F130" s="26"/>
      <c r="G130" s="26"/>
    </row>
    <row r="131" spans="1:7" ht="12.75">
      <c r="A131" s="26"/>
      <c r="B131" s="26"/>
      <c r="C131" s="26"/>
      <c r="D131" s="26"/>
      <c r="E131" s="26"/>
      <c r="F131" s="26"/>
      <c r="G131" s="26"/>
    </row>
    <row r="132" spans="1:7" ht="12.75">
      <c r="A132" s="26"/>
      <c r="B132" s="26"/>
      <c r="C132" s="26"/>
      <c r="D132" s="26"/>
      <c r="E132" s="26"/>
      <c r="F132" s="26"/>
      <c r="G132" s="26"/>
    </row>
    <row r="133" spans="1:7" ht="12.75">
      <c r="A133" s="26"/>
      <c r="B133" s="26"/>
      <c r="C133" s="26"/>
      <c r="D133" s="26"/>
      <c r="E133" s="26"/>
      <c r="F133" s="26"/>
      <c r="G133" s="26"/>
    </row>
    <row r="134" spans="1:7" ht="12.75">
      <c r="A134" s="26"/>
      <c r="B134" s="26"/>
      <c r="C134" s="26"/>
      <c r="D134" s="26"/>
      <c r="E134" s="26"/>
      <c r="F134" s="26"/>
      <c r="G134" s="26"/>
    </row>
    <row r="135" spans="1:7" ht="12.75">
      <c r="A135" s="26"/>
      <c r="B135" s="26"/>
      <c r="C135" s="26"/>
      <c r="D135" s="26"/>
      <c r="E135" s="26"/>
      <c r="F135" s="26"/>
      <c r="G135" s="26"/>
    </row>
    <row r="136" spans="1:7" ht="12.75">
      <c r="A136" s="26"/>
      <c r="B136" s="26"/>
      <c r="C136" s="26"/>
      <c r="D136" s="26"/>
      <c r="E136" s="26"/>
      <c r="F136" s="26"/>
      <c r="G136" s="26"/>
    </row>
    <row r="137" spans="1:7" ht="12.75">
      <c r="A137" s="26"/>
      <c r="B137" s="26"/>
      <c r="C137" s="26"/>
      <c r="D137" s="26"/>
      <c r="E137" s="26"/>
      <c r="F137" s="26"/>
      <c r="G137" s="26"/>
    </row>
    <row r="138" spans="1:7" ht="12.75">
      <c r="A138" s="26"/>
      <c r="B138" s="26"/>
      <c r="C138" s="26"/>
      <c r="D138" s="26"/>
      <c r="E138" s="26"/>
      <c r="F138" s="26"/>
      <c r="G138" s="26"/>
    </row>
    <row r="139" spans="1:7" ht="12.75">
      <c r="A139" s="26"/>
      <c r="B139" s="26"/>
      <c r="C139" s="26"/>
      <c r="D139" s="26"/>
      <c r="E139" s="26"/>
      <c r="F139" s="26"/>
      <c r="G139" s="26"/>
    </row>
    <row r="140" spans="1:7" ht="12.75">
      <c r="A140" s="26"/>
      <c r="B140" s="26"/>
      <c r="C140" s="26"/>
      <c r="D140" s="26"/>
      <c r="E140" s="26"/>
      <c r="F140" s="26"/>
      <c r="G140" s="26"/>
    </row>
    <row r="141" spans="1:7" ht="12.75">
      <c r="A141" s="26"/>
      <c r="B141" s="26"/>
      <c r="C141" s="26"/>
      <c r="D141" s="26"/>
      <c r="E141" s="26"/>
      <c r="F141" s="26"/>
      <c r="G141" s="26"/>
    </row>
    <row r="142" spans="1:7" ht="12.75">
      <c r="A142" s="26"/>
      <c r="B142" s="26"/>
      <c r="C142" s="26"/>
      <c r="D142" s="26"/>
      <c r="E142" s="26"/>
      <c r="F142" s="26"/>
      <c r="G142" s="26"/>
    </row>
    <row r="143" spans="1:7" ht="12.75">
      <c r="A143" s="26"/>
      <c r="B143" s="26"/>
      <c r="C143" s="26"/>
      <c r="D143" s="26"/>
      <c r="E143" s="26"/>
      <c r="F143" s="26"/>
      <c r="G143" s="26"/>
    </row>
    <row r="144" spans="1:7" ht="12.75">
      <c r="A144" s="26"/>
      <c r="B144" s="26"/>
      <c r="C144" s="26"/>
      <c r="D144" s="26"/>
      <c r="E144" s="26"/>
      <c r="F144" s="26"/>
      <c r="G144" s="26"/>
    </row>
    <row r="145" spans="1:7" ht="12.75">
      <c r="A145" s="26"/>
      <c r="B145" s="26"/>
      <c r="C145" s="26"/>
      <c r="D145" s="26"/>
      <c r="E145" s="26"/>
      <c r="F145" s="26"/>
      <c r="G145" s="26"/>
    </row>
    <row r="146" spans="1:7" ht="12.75">
      <c r="A146" s="26"/>
      <c r="B146" s="26"/>
      <c r="C146" s="26"/>
      <c r="D146" s="26"/>
      <c r="E146" s="26"/>
      <c r="F146" s="26"/>
      <c r="G146" s="26"/>
    </row>
    <row r="147" spans="1:7" ht="12.75">
      <c r="A147" s="26"/>
      <c r="B147" s="26"/>
      <c r="C147" s="26"/>
      <c r="D147" s="26"/>
      <c r="E147" s="26"/>
      <c r="F147" s="26"/>
      <c r="G147" s="26"/>
    </row>
    <row r="148" spans="1:7" ht="12.75">
      <c r="A148" s="26"/>
      <c r="B148" s="26"/>
      <c r="C148" s="26"/>
      <c r="D148" s="26"/>
      <c r="E148" s="26"/>
      <c r="F148" s="26"/>
      <c r="G148" s="26"/>
    </row>
    <row r="149" spans="1:7" ht="12.75">
      <c r="A149" s="26"/>
      <c r="B149" s="26"/>
      <c r="C149" s="26"/>
      <c r="D149" s="26"/>
      <c r="E149" s="26"/>
      <c r="F149" s="26"/>
      <c r="G149" s="26"/>
    </row>
    <row r="150" spans="1:7" ht="12.75">
      <c r="A150" s="26"/>
      <c r="B150" s="26"/>
      <c r="C150" s="26"/>
      <c r="D150" s="26"/>
      <c r="E150" s="26"/>
      <c r="F150" s="26"/>
      <c r="G150" s="26"/>
    </row>
    <row r="151" spans="1:7" ht="12.75">
      <c r="A151" s="26"/>
      <c r="B151" s="26"/>
      <c r="C151" s="26"/>
      <c r="D151" s="26"/>
      <c r="E151" s="26"/>
      <c r="F151" s="26"/>
      <c r="G151" s="26"/>
    </row>
    <row r="152" spans="1:7" ht="12.75">
      <c r="A152" s="26"/>
      <c r="B152" s="26"/>
      <c r="C152" s="26"/>
      <c r="D152" s="26"/>
      <c r="E152" s="26"/>
      <c r="F152" s="26"/>
      <c r="G152" s="26"/>
    </row>
    <row r="153" spans="1:7" ht="12.75">
      <c r="A153" s="26"/>
      <c r="B153" s="26"/>
      <c r="C153" s="26"/>
      <c r="D153" s="26"/>
      <c r="E153" s="26"/>
      <c r="F153" s="26"/>
      <c r="G153" s="26"/>
    </row>
    <row r="154" spans="1:7" ht="12.75">
      <c r="A154" s="26"/>
      <c r="B154" s="26"/>
      <c r="C154" s="26"/>
      <c r="D154" s="26"/>
      <c r="E154" s="26"/>
      <c r="F154" s="26"/>
      <c r="G154" s="26"/>
    </row>
    <row r="155" spans="1:7" ht="12.75">
      <c r="A155" s="26"/>
      <c r="B155" s="26"/>
      <c r="C155" s="26"/>
      <c r="D155" s="26"/>
      <c r="E155" s="26"/>
      <c r="F155" s="26"/>
      <c r="G155" s="26"/>
    </row>
    <row r="156" spans="1:7" ht="12.75">
      <c r="A156" s="26"/>
      <c r="B156" s="26"/>
      <c r="C156" s="26"/>
      <c r="D156" s="26"/>
      <c r="E156" s="26"/>
      <c r="F156" s="26"/>
      <c r="G156" s="26"/>
    </row>
    <row r="157" spans="1:7" ht="12.75">
      <c r="A157" s="26"/>
      <c r="B157" s="26"/>
      <c r="C157" s="26"/>
      <c r="D157" s="26"/>
      <c r="E157" s="26"/>
      <c r="F157" s="26"/>
      <c r="G157" s="26"/>
    </row>
    <row r="158" spans="1:7" ht="12.75">
      <c r="A158" s="26"/>
      <c r="B158" s="26"/>
      <c r="C158" s="26"/>
      <c r="D158" s="26"/>
      <c r="E158" s="26"/>
      <c r="F158" s="26"/>
      <c r="G158" s="26"/>
    </row>
    <row r="159" spans="1:7" ht="12.75">
      <c r="A159" s="26"/>
      <c r="B159" s="26"/>
      <c r="C159" s="26"/>
      <c r="D159" s="26"/>
      <c r="E159" s="26"/>
      <c r="F159" s="26"/>
      <c r="G159" s="26"/>
    </row>
    <row r="160" spans="1:7" ht="12.75">
      <c r="A160" s="26"/>
      <c r="B160" s="26"/>
      <c r="C160" s="26"/>
      <c r="D160" s="26"/>
      <c r="E160" s="26"/>
      <c r="F160" s="26"/>
      <c r="G160" s="26"/>
    </row>
    <row r="161" spans="1:7" ht="12.75">
      <c r="A161" s="26"/>
      <c r="B161" s="26"/>
      <c r="C161" s="26"/>
      <c r="D161" s="26"/>
      <c r="E161" s="26"/>
      <c r="F161" s="26"/>
      <c r="G161" s="26"/>
    </row>
    <row r="162" spans="1:7" ht="12.75">
      <c r="A162" s="26"/>
      <c r="B162" s="26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6"/>
      <c r="B164" s="26"/>
      <c r="C164" s="26"/>
      <c r="D164" s="26"/>
      <c r="E164" s="26"/>
      <c r="F164" s="26"/>
      <c r="G164" s="26"/>
    </row>
    <row r="165" spans="1:7" ht="12.75">
      <c r="A165" s="26"/>
      <c r="B165" s="26"/>
      <c r="C165" s="26"/>
      <c r="D165" s="26"/>
      <c r="E165" s="26"/>
      <c r="F165" s="26"/>
      <c r="G165" s="26"/>
    </row>
    <row r="166" spans="1:7" ht="12.75">
      <c r="A166" s="26"/>
      <c r="B166" s="26"/>
      <c r="C166" s="26"/>
      <c r="D166" s="26"/>
      <c r="E166" s="26"/>
      <c r="F166" s="26"/>
      <c r="G166" s="26"/>
    </row>
    <row r="167" spans="1:7" ht="12.75">
      <c r="A167" s="26"/>
      <c r="B167" s="26"/>
      <c r="C167" s="26"/>
      <c r="D167" s="26"/>
      <c r="E167" s="26"/>
      <c r="F167" s="26"/>
      <c r="G167" s="26"/>
    </row>
    <row r="168" spans="1:7" ht="12.75">
      <c r="A168" s="26"/>
      <c r="B168" s="26"/>
      <c r="C168" s="26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</sheetData>
  <sheetProtection/>
  <mergeCells count="1">
    <mergeCell ref="A1:F1"/>
  </mergeCells>
  <printOptions/>
  <pageMargins left="0.3937007874015748" right="0.3149606299212598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Diakov</cp:lastModifiedBy>
  <cp:lastPrinted>2016-07-28T14:28:20Z</cp:lastPrinted>
  <dcterms:created xsi:type="dcterms:W3CDTF">1996-10-08T23:32:33Z</dcterms:created>
  <dcterms:modified xsi:type="dcterms:W3CDTF">2018-02-14T10:35:32Z</dcterms:modified>
  <cp:category/>
  <cp:version/>
  <cp:contentType/>
  <cp:contentStatus/>
</cp:coreProperties>
</file>