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5" windowWidth="12120" windowHeight="6330" activeTab="0"/>
  </bookViews>
  <sheets>
    <sheet name="Анализ исполн.бюджета 12 мес " sheetId="1" r:id="rId1"/>
    <sheet name="РОСПИСЬ на 311218" sheetId="2" r:id="rId2"/>
  </sheets>
  <definedNames>
    <definedName name="_xlnm.Print_Titles" localSheetId="0">'Анализ исполн.бюджета 12 мес '!$3:$3</definedName>
    <definedName name="_xlnm.Print_Titles" localSheetId="1">'РОСПИСЬ на 311218'!$3:$3</definedName>
    <definedName name="_xlnm.Print_Area" localSheetId="0">'Анализ исполн.бюджета 12 мес '!$A$1:$J$128</definedName>
    <definedName name="_xlnm.Print_Area" localSheetId="1">'РОСПИСЬ на 311218'!$A$2:$D$128</definedName>
  </definedNames>
  <calcPr fullCalcOnLoad="1" fullPrecision="0"/>
</workbook>
</file>

<file path=xl/sharedStrings.xml><?xml version="1.0" encoding="utf-8"?>
<sst xmlns="http://schemas.openxmlformats.org/spreadsheetml/2006/main" count="572" uniqueCount="214">
  <si>
    <t>Классификация</t>
  </si>
  <si>
    <t>Наименование статей расходов</t>
  </si>
  <si>
    <t>262101</t>
  </si>
  <si>
    <t>Общегосударственные вопросы</t>
  </si>
  <si>
    <t>961 01</t>
  </si>
  <si>
    <t>Социальное обеспечение населения</t>
  </si>
  <si>
    <t>Социальная помощь</t>
  </si>
  <si>
    <t>Охрана семьи и детства</t>
  </si>
  <si>
    <t>961 1006</t>
  </si>
  <si>
    <t>Другие вопросы в области социальной политики</t>
  </si>
  <si>
    <t>Ежемесячное пособие на ребенка 
(социальные выплаты)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</si>
  <si>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 (социальные выплаты)</t>
  </si>
  <si>
    <t>Вид расхода</t>
  </si>
  <si>
    <t>Обеспечение мер социальной поддержки ветеранов труда, всего</t>
  </si>
  <si>
    <t xml:space="preserve">Доплаты к пенсии госслужащих субъектов РФ и муниципальных служащих </t>
  </si>
  <si>
    <t>Обеспечение мер социальной поддержки для лиц, награжденных знаком "Почетный донор СССР", "Почетный донор России" 
(социальные выплаты)</t>
  </si>
  <si>
    <t>Обеспечение мер социальной поддержки ветеранов труда и тружеников тыла (социальные выплаты)</t>
  </si>
  <si>
    <t>Обеспечение мер социальной поддержки  тружеников тыла (социальные выплаты)</t>
  </si>
  <si>
    <t>Государственные единовременные пособия и ежемесячные денежные компенсации гражданам при возникновении при возникновении поствакцинальных осложнений
(социальные выплаты)</t>
  </si>
  <si>
    <t>Выплаты инвалидам компенсаций страховых премий по договорам обязательного  страхования гражданской ответственности владельцев транспортных средств 
(социальные выплаты)</t>
  </si>
  <si>
    <t>Предоставление гражданам субсидий на оплату жилого помещения и коммунальных услуг
(Социальные выплаты)</t>
  </si>
  <si>
    <t>Перевозка несовершеннолетних, самовольно ушедших из семей детских домов, школ-интернатов, специальных учебно-воспитательных и иных детских учреждений
(Прочие расходы)</t>
  </si>
  <si>
    <t>262000</t>
  </si>
  <si>
    <t>Мероприятия по организации оздоровительной кампании детей</t>
  </si>
  <si>
    <t>221100</t>
  </si>
  <si>
    <t>Единовременная адресная социальная помощь в размере 250 тыс. рублей на строительство или приобретение жилья многодетным семьям при рождении пятого или последующего ребенка</t>
  </si>
  <si>
    <t>Ежемесячные денежные выплаты ветеранам труда  -   ЕДВ</t>
  </si>
  <si>
    <t>Обеспечение мер социальной поддержки  реабилитированных лиц  и лиц, признанных пострадавшими от политических репрессий
(Социальные выплаты), в том числе</t>
  </si>
  <si>
    <t xml:space="preserve">Ежемесячные денежные выплаты реабилитированным  -  ЕДВ
</t>
  </si>
  <si>
    <t xml:space="preserve">Оказание других видов социальной помощи (Меры социальной поддержки многодетных семей)   -  ЕДК
</t>
  </si>
  <si>
    <t xml:space="preserve">Мероприятия в области социальной политики (специалисты в сельской местности)  - ЕДВ </t>
  </si>
  <si>
    <t>Ежемесячные денежные компенсации на оплату жилищно-коммунальных услуг отдельным категориям граждан
(Социальные выплаты)
ФЗ "О социальной защите инвалидов", 
ФЗ "О ветеранах" ( в части ИОВ и приравненных к ним категорий ),
ФЗ "О социальной защите граждан, подвергшихся воздействию радиации на ЧАЭС"
Средства федерального бюджета</t>
  </si>
  <si>
    <t>Материальная помощь (Социальная политика)</t>
  </si>
  <si>
    <t>226900</t>
  </si>
  <si>
    <t>262200</t>
  </si>
  <si>
    <t xml:space="preserve">Иные работы и услуги </t>
  </si>
  <si>
    <t>263200</t>
  </si>
  <si>
    <t>262210</t>
  </si>
  <si>
    <t>225200</t>
  </si>
  <si>
    <t>310100</t>
  </si>
  <si>
    <t xml:space="preserve">Мероприятия в области социальной политики </t>
  </si>
  <si>
    <t>262220</t>
  </si>
  <si>
    <t xml:space="preserve">961 1003 </t>
  </si>
  <si>
    <t>340104</t>
  </si>
  <si>
    <t>Проведение республиканского субботника в поддержку старшего поколения</t>
  </si>
  <si>
    <t xml:space="preserve">Единовременное денежное вознаграждение к государственной награде Кабардино-Балкарской Республики - медаль "Материнская слава" и предоставление семьям, в которых воспитывается 10 и более детей </t>
  </si>
  <si>
    <t>ремонт (текущий и капитальный), реставрация нефинанс.активов</t>
  </si>
  <si>
    <t xml:space="preserve">961 1001 4910100 </t>
  </si>
  <si>
    <t>доплаты к пенсиям лицам,  государственных служащих Кабардино-Балкарской Республики</t>
  </si>
  <si>
    <t>доплаты к пенсиям, лицам, награжденным государственными наградами Кабардино-Балкарской Республики</t>
  </si>
  <si>
    <t>Проведение республиканского субботника  и других благотворительных акций и мероприятий, направленных на поддержку детей-сирот,  детей-инвалидов, детей из малообеспеченных семей</t>
  </si>
  <si>
    <t xml:space="preserve">Оказание других видов социальной помощи (Указ №26)   -  ЕДК
</t>
  </si>
  <si>
    <t>Прочие расходы  
(ежемесячное пособие на рождение и по уходу за ребенком до 1,5 лет)</t>
  </si>
  <si>
    <t>самостоятельно приобретенные путевки</t>
  </si>
  <si>
    <t>Газели</t>
  </si>
  <si>
    <t xml:space="preserve">961 1002 </t>
  </si>
  <si>
    <t>Социальное обслуживание населения</t>
  </si>
  <si>
    <t>Дома-интернаты для престарелых и инвалидов</t>
  </si>
  <si>
    <t>Обеспечение деятельности подведомственных учреждений</t>
  </si>
  <si>
    <t>210000</t>
  </si>
  <si>
    <t>услуги связи</t>
  </si>
  <si>
    <t>223100</t>
  </si>
  <si>
    <t>коммунальные услуги</t>
  </si>
  <si>
    <t>340103</t>
  </si>
  <si>
    <t>питание</t>
  </si>
  <si>
    <t>340102</t>
  </si>
  <si>
    <t>медикаменты</t>
  </si>
  <si>
    <t>290100</t>
  </si>
  <si>
    <t>налоги</t>
  </si>
  <si>
    <t>материальные затраты</t>
  </si>
  <si>
    <t>Внебюджетные средства</t>
  </si>
  <si>
    <t>Внебюджетные средства (поступление пенсии опекаемых)</t>
  </si>
  <si>
    <t>Учреждения социального обслуживания населения</t>
  </si>
  <si>
    <t>в том числе оплата труда (211,213)</t>
  </si>
  <si>
    <t xml:space="preserve">Обеспечения граждан, не являющимися инвалидами, протезно-ортопедическими изделиями </t>
  </si>
  <si>
    <t>961 10</t>
  </si>
  <si>
    <t>Социальная политика</t>
  </si>
  <si>
    <t xml:space="preserve"> Выплата Участникам Великой Отечественной войны, вдовам погибших воинов материальной помощи на ремонт жилья.</t>
  </si>
  <si>
    <t>Единовременное пособие при рождении у одной матери одновременно трех и более детей</t>
  </si>
  <si>
    <t>Единовременное пособие при рождении ребенка (КБР)</t>
  </si>
  <si>
    <t xml:space="preserve">Предоставление отдельных мер социальной поддержки гражданам, подвергшихся воздействий радиации </t>
  </si>
  <si>
    <t>"Старшее поколение"(Мероприятия в области социальной политики), в том числе:</t>
  </si>
  <si>
    <t xml:space="preserve"> Выплата Участникам Великой Отечественной войны, вдовам погибших воинов ежегодной единовременной материальной помощи в размере 20,0 тыс. рублей</t>
  </si>
  <si>
    <t>"Улучшение демографической ситуации в Кабардино-Балкарской Республики до 2015 г."(Выполнение функций государственными органами )</t>
  </si>
  <si>
    <t>Обеспечение деятельности центров труда, занятости и социальной защиты МТЗиСЗ</t>
  </si>
  <si>
    <t>224000</t>
  </si>
  <si>
    <t>Арендная плата за пользованием имуществом</t>
  </si>
  <si>
    <t>Реализация мероприятий активной политики занятости населения (социальная поддержка безработных граждан)</t>
  </si>
  <si>
    <t>Подведомственные учреждения центров труда, занятости и социальной защиты МТЗиСЗ</t>
  </si>
  <si>
    <t xml:space="preserve">Развития системы организации отдыха и оздоровления детей и подростков в КБР </t>
  </si>
  <si>
    <t xml:space="preserve">Проведение республиканского субботника в поддержку малоимущих семей </t>
  </si>
  <si>
    <t>Ежемесячные денежные компенсации на оплату ЖКУ  -  ЕДК</t>
  </si>
  <si>
    <t>Ежемесячные  денежные компенсации на оплату ЖКУ  -  ЕДК</t>
  </si>
  <si>
    <t>Софинансирование расходов на реализацию мероприятий гос.программы РФ "Доступная среда"(респуб.бюджет)</t>
  </si>
  <si>
    <t>961 0707 03 3 06 72010 521</t>
  </si>
  <si>
    <t>961 0707 03 3 06 93977 244</t>
  </si>
  <si>
    <t>961 0707 03 3 06 93977 321</t>
  </si>
  <si>
    <t>961 1001 03 1 00 40010 312</t>
  </si>
  <si>
    <t>961 1001 03 1 00 40020 312</t>
  </si>
  <si>
    <t>961 1002 03 2 03 90000</t>
  </si>
  <si>
    <t>961 1002 03 2 03 90059</t>
  </si>
  <si>
    <t>961 1002 03 2 03 90048</t>
  </si>
  <si>
    <t>961 1002 03 2 039 0048</t>
  </si>
  <si>
    <t>961 0401 07 1 02 900000</t>
  </si>
  <si>
    <t>961 0401 07 1 02 90059</t>
  </si>
  <si>
    <t>961 1003 07 1 05 52900</t>
  </si>
  <si>
    <t>961 1004 03 3 01 52700 313</t>
  </si>
  <si>
    <t>961 1003 03 1 14 40030 313</t>
  </si>
  <si>
    <t>961 1003 03 1 11 52200 313</t>
  </si>
  <si>
    <t>961 1003 03 1 00 40050 313</t>
  </si>
  <si>
    <t>961 1003 03 1 00 40140 313</t>
  </si>
  <si>
    <t>961 1003 03 1 00 40150 313</t>
  </si>
  <si>
    <t>961 100303 1 00 40000</t>
  </si>
  <si>
    <t>961 1003 03 1 00 40060 313</t>
  </si>
  <si>
    <t>961 1003 03 1 00 40070 313</t>
  </si>
  <si>
    <t>961 1004 03 3 01 53800 313</t>
  </si>
  <si>
    <t xml:space="preserve">961 1003 03 1 12 52400 </t>
  </si>
  <si>
    <t>961 1003 04 2 02 52800 321</t>
  </si>
  <si>
    <t xml:space="preserve">961 1003 03 1 08 52500 313 </t>
  </si>
  <si>
    <t>961 1003 03 1 13 40080 313</t>
  </si>
  <si>
    <t>961 1003 03 1 08 40040 313</t>
  </si>
  <si>
    <t>961 1003 03 1 00 40100 313</t>
  </si>
  <si>
    <t>961 1003 03 1 00 40120 313</t>
  </si>
  <si>
    <t>961 1003 03 1 00 40090 313</t>
  </si>
  <si>
    <t>961 1003 03 1 01 51370 313</t>
  </si>
  <si>
    <t>961 1003 03 1 00 22020 244</t>
  </si>
  <si>
    <t>961 1003 03 1 21 22040 360</t>
  </si>
  <si>
    <t>961 1003 03 1 21 22040 244</t>
  </si>
  <si>
    <t>961 1003 03 1 00 40160</t>
  </si>
  <si>
    <t xml:space="preserve">961 1003 03 1 00 40160 313 </t>
  </si>
  <si>
    <t>961 1003 03 1 00 40160 244</t>
  </si>
  <si>
    <t>961 1003 03 1 00 22060 360</t>
  </si>
  <si>
    <t>961 1004 03 3 05 22050 360</t>
  </si>
  <si>
    <t>961 1004 03 3 05 22050 244</t>
  </si>
  <si>
    <t>961 1003 03 0 00 59400 244</t>
  </si>
  <si>
    <t>961 1006 03 0 00 90019</t>
  </si>
  <si>
    <t>961 1003, 1004</t>
  </si>
  <si>
    <t>961 0113 08  100 25130 360</t>
  </si>
  <si>
    <t>226600</t>
  </si>
  <si>
    <t>Приобретение и обслуживание программного обеспечения и информационных систем</t>
  </si>
  <si>
    <t>961 0410 07 1 02 97001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</si>
  <si>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
Выполнение функций государственными органами (содержание аппарата министерства)</t>
  </si>
  <si>
    <t>961 1003 07 1 05 24030</t>
  </si>
  <si>
    <t xml:space="preserve">961 0401 07 1 02 24030
</t>
  </si>
  <si>
    <t xml:space="preserve">Компенсация части родительской платы за содержание ребенка, реализующих основную общеобразовательную программу дошкольного образования </t>
  </si>
  <si>
    <t xml:space="preserve">961 1006 03 А0193596 323  </t>
  </si>
  <si>
    <t>Обеспечение защиты публичных интересов, реализации прав граждан (компенсация адвокатом)</t>
  </si>
  <si>
    <t>Иные работы и услуги (РЦП "Профилактика правонарушений в КБР" на 2011-2016 годы.)</t>
  </si>
  <si>
    <t>Социальные выплаты безработным гражданам в соответствии с Законом РФ от 19.04.1991г. №1032-1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</si>
  <si>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</si>
  <si>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226900
262200</t>
  </si>
  <si>
    <t xml:space="preserve">961 1004 03 3 01 40110 244
961 1004 03 3 01 40110 313
</t>
  </si>
  <si>
    <t>Иные работы и услуги</t>
  </si>
  <si>
    <t>Приобретение (изготовление) основных средств</t>
  </si>
  <si>
    <t>961 1006 04 1 02 R0270 244</t>
  </si>
  <si>
    <t>Софинансирование расходов на реализацию мероприятий гос.программы РФ "Доступная среда"(федеральный.бюджет)</t>
  </si>
  <si>
    <t>Материальная помощь (резервный фонд)</t>
  </si>
  <si>
    <t xml:space="preserve">На компенсацию отдельным категориям граждан оплаты взноса на капитальный ремонт общего имущества в многоквартирном доме </t>
  </si>
  <si>
    <t>961 1003 031 08R4620 244</t>
  </si>
  <si>
    <t>221100
226900</t>
  </si>
  <si>
    <t xml:space="preserve">Иные выплаты </t>
  </si>
  <si>
    <t>961 1003 03 1 08R4620 313</t>
  </si>
  <si>
    <t>Ежемесячные денежные компенсации на оплату ЖКУ (фед.бюджет)</t>
  </si>
  <si>
    <t>961 1003 031 08R4620 313</t>
  </si>
  <si>
    <t>Ежемесячные денежные компенсации на оплату ЖКУ (реп.бюджет)</t>
  </si>
  <si>
    <t>961 1002 04 1 02 R0270 244</t>
  </si>
  <si>
    <t>961 1003 03 3 08 40170 313</t>
  </si>
  <si>
    <t>961 1003 03 3 08 40170 244</t>
  </si>
  <si>
    <t>в том числе оплата труда (211,213,212)</t>
  </si>
  <si>
    <t>в том числе оплата труда (211, 213,212)</t>
  </si>
  <si>
    <t xml:space="preserve">961 1006 39 00 05 0540 360  </t>
  </si>
  <si>
    <t>961 1003 101 0151040 321</t>
  </si>
  <si>
    <t>Материальная помощь на возмещения ущерба (теракт) (фед.бюджет)</t>
  </si>
  <si>
    <t>Софинонсирование с Пенсионным Фондом РФ (рес.бюджет)</t>
  </si>
  <si>
    <t>961 1006 03 6 01 R2090 244</t>
  </si>
  <si>
    <t>961 1006 03 6 01 R2090 243</t>
  </si>
  <si>
    <t>Софинонсирование с Пенсионным Фондом РФ (фед.бюджет)</t>
  </si>
  <si>
    <t>2018  год</t>
  </si>
  <si>
    <r>
      <t>ремонт (текущий и капитальный), реставрация нефинанс.активов</t>
    </r>
    <r>
      <rPr>
        <b/>
        <sz val="12"/>
        <rFont val="Times New Roman"/>
        <family val="1"/>
      </rPr>
      <t>(вне рамках соглашения)</t>
    </r>
  </si>
  <si>
    <r>
      <t xml:space="preserve">Иные работы и услуги (диспечерская служба) </t>
    </r>
    <r>
      <rPr>
        <b/>
        <sz val="12"/>
        <rFont val="Times New Roman"/>
        <family val="1"/>
      </rPr>
      <t>(вне рамках соглашения)</t>
    </r>
  </si>
  <si>
    <t>961 0401 07 1 02 R4780</t>
  </si>
  <si>
    <t xml:space="preserve">Реализация дополнительных мероприятий в сфере занятости населения </t>
  </si>
  <si>
    <t>Реализация дополнительных мероприятий в сфере занятости населения (фед.средства)</t>
  </si>
  <si>
    <t>Реализация дополнительных мероприятий в сфере занятости населения (респуб.средства)</t>
  </si>
  <si>
    <t>Основное мероприятие "Создание единой государственной информационной системы социального обеспечения"</t>
  </si>
  <si>
    <t>Доступная среда</t>
  </si>
  <si>
    <t>Занятость</t>
  </si>
  <si>
    <t>Социальная поддержка</t>
  </si>
  <si>
    <t>961 1004 03 3 01 55730 313</t>
  </si>
  <si>
    <t>Прочие расходы  
(ежемесячное пособие на 1 ребенка до 1,5 лет)</t>
  </si>
  <si>
    <t>% исполнения по отношению к лимиту</t>
  </si>
  <si>
    <t>% исполнения по отношению к факт. затратам</t>
  </si>
  <si>
    <t xml:space="preserve">Профинансировано
</t>
  </si>
  <si>
    <t>Кассовое исполнение</t>
  </si>
  <si>
    <t>Потребность</t>
  </si>
  <si>
    <t xml:space="preserve"> 2018 год </t>
  </si>
  <si>
    <t xml:space="preserve">961 1004 03 3 01 40111 244
961 1004 03 3 01 40111 313
</t>
  </si>
  <si>
    <t>Компенсация части родительской платы за содержание ребенка, реализующих основную общеобразовательную программу дошкольного образования (кредиторская задолженность 2015-2016г)</t>
  </si>
  <si>
    <t>340101</t>
  </si>
  <si>
    <t>Приобретение других материальных запасов</t>
  </si>
  <si>
    <t>Всего по Министерству труда и социальной защиты КБР</t>
  </si>
  <si>
    <r>
      <t xml:space="preserve">Роспись 
расходов республиканского бюджета Кабардино-Балкарской Республики 
по Министерству труда и социальной защиты КБР на мероприятия по социальной политике на 2018 год 
</t>
    </r>
    <r>
      <rPr>
        <sz val="12"/>
        <rFont val="Times New Roman"/>
        <family val="1"/>
      </rPr>
      <t>(на 31.12.2018 года)</t>
    </r>
  </si>
  <si>
    <t>961 1006 0340160210 634</t>
  </si>
  <si>
    <t>961 1006 03 1 23 97001  244</t>
  </si>
  <si>
    <t>242000</t>
  </si>
  <si>
    <t>Субсидии на возмещение затрат, связанных с осуществлением деятельности, направленной на решение социальных вопросов, защиту прав и законных интересов граждан.</t>
  </si>
  <si>
    <t>Мероприятия в сфере культуры и кинематографии (новогодние подарки)</t>
  </si>
  <si>
    <t>961 0801 1120596486 244</t>
  </si>
  <si>
    <t>290500</t>
  </si>
  <si>
    <r>
      <t xml:space="preserve">Анализ исполнения бюджета 
расходов республиканского бюджета Кабардино-Балкарской Республики 
по Министерству труда и социальной защиты КБР на мероприятия по социальной политике на 2018 год 
</t>
    </r>
    <r>
      <rPr>
        <sz val="12"/>
        <rFont val="Times New Roman"/>
        <family val="1"/>
      </rPr>
      <t>(на 31.12.2018 года)</t>
    </r>
  </si>
  <si>
    <t>Кред/зад 
на 01.01.19г.
(с учетом кредиторки прошлых лет)</t>
  </si>
  <si>
    <t>Поступление внебюджетных средств ГАУ "Сокол"</t>
  </si>
  <si>
    <t>961 0707 03 2 03 90048 000</t>
  </si>
  <si>
    <t>лимиты бюджетных обязательств за 12 месяцев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</si>
</sst>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"/>
    <numFmt numFmtId="192" formatCode="0.0E+00"/>
    <numFmt numFmtId="193" formatCode="[$-FC19]d\ mmmm\ yyyy\ &quot;г.&quot;"/>
    <numFmt numFmtId="194" formatCode="0.000000"/>
    <numFmt numFmtId="195" formatCode="#,##0.00_р_."/>
    <numFmt numFmtId="196" formatCode="#,##0.0_р_."/>
    <numFmt numFmtId="197" formatCode="_(* #,##0.0_);_(* \(#,##0.0\);_(* &quot;-&quot;??_);_(@_)"/>
    <numFmt numFmtId="198" formatCode="_(* #,##0.000_);_(* \(#,##0.000\);_(* &quot;-&quot;??_);_(@_)"/>
    <numFmt numFmtId="199" formatCode="_(* #,##0_);_(* \(#,##0\);_(* &quot;-&quot;??_);_(@_)"/>
    <numFmt numFmtId="200" formatCode="#,##0.000_р_."/>
    <numFmt numFmtId="201" formatCode="_-* #,##0.000_р_._-;\-* #,##0.000_р_._-;_-* &quot;-&quot;???_р_._-;_-@_-"/>
    <numFmt numFmtId="202" formatCode="_-* #,##0.0_р_._-;\-* #,##0.0_р_._-;_-* &quot;-&quot;??_р_._-;_-@_-"/>
    <numFmt numFmtId="203" formatCode="_-* #,##0.000_р_._-;\-* #,##0.000_р_._-;_-* &quot;-&quot;??_р_._-;_-@_-"/>
    <numFmt numFmtId="204" formatCode="_(* #,##0.0000_);_(* \(#,##0.0000\);_(* &quot;-&quot;??_);_(@_)"/>
    <numFmt numFmtId="205" formatCode="_-* #,##0.0000_р_._-;\-* #,##0.0000_р_._-;_-* &quot;-&quot;????_р_._-;_-@_-"/>
    <numFmt numFmtId="206" formatCode="_(* #,##0.00000_);_(* \(#,##0.00000\);_(* &quot;-&quot;??_);_(@_)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"/>
    <numFmt numFmtId="217" formatCode="_-* #,##0.0_р_._-;\-* #,##0.0_р_._-;_-* &quot;-&quot;?_р_._-;_-@_-"/>
    <numFmt numFmtId="218" formatCode="#,##0_р_."/>
    <numFmt numFmtId="219" formatCode="#,##0.0_р_.;\-#,##0.0_р_."/>
    <numFmt numFmtId="220" formatCode="_-* #,##0.0&quot;р.&quot;_-;\-* #,##0.0&quot;р.&quot;_-;_-* &quot;-&quot;?&quot;р.&quot;_-;_-@_-"/>
    <numFmt numFmtId="221" formatCode="_-* #,##0_р_._-;\-* #,##0_р_._-;_-* &quot;-&quot;?_р_._-;_-@_-"/>
    <numFmt numFmtId="222" formatCode="_-* #,##0.00_р_._-;\-* #,##0.00_р_._-;_-* &quot;-&quot;?_р_._-;_-@_-"/>
    <numFmt numFmtId="223" formatCode="_-* #,##0.000_р_._-;\-* #,##0.000_р_._-;_-* &quot;-&quot;?_р_._-;_-@_-"/>
  </numFmts>
  <fonts count="44">
    <font>
      <sz val="10"/>
      <name val="Arial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96" fontId="4" fillId="33" borderId="10" xfId="6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top" wrapText="1"/>
    </xf>
    <xf numFmtId="196" fontId="8" fillId="33" borderId="10" xfId="6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vertical="top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96" fontId="3" fillId="33" borderId="10" xfId="60" applyNumberFormat="1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right"/>
    </xf>
    <xf numFmtId="196" fontId="4" fillId="33" borderId="0" xfId="0" applyNumberFormat="1" applyFont="1" applyFill="1" applyAlignment="1">
      <alignment vertical="top"/>
    </xf>
    <xf numFmtId="216" fontId="4" fillId="33" borderId="0" xfId="0" applyNumberFormat="1" applyFont="1" applyFill="1" applyAlignment="1">
      <alignment vertical="top"/>
    </xf>
    <xf numFmtId="49" fontId="3" fillId="33" borderId="10" xfId="0" applyNumberFormat="1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/>
    </xf>
    <xf numFmtId="43" fontId="4" fillId="33" borderId="0" xfId="0" applyNumberFormat="1" applyFont="1" applyFill="1" applyAlignment="1">
      <alignment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216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43" fontId="3" fillId="33" borderId="0" xfId="60" applyNumberFormat="1" applyFont="1" applyFill="1" applyBorder="1" applyAlignment="1">
      <alignment horizontal="right" vertical="top" wrapText="1"/>
    </xf>
    <xf numFmtId="43" fontId="8" fillId="33" borderId="0" xfId="0" applyNumberFormat="1" applyFont="1" applyFill="1" applyAlignment="1">
      <alignment vertical="top"/>
    </xf>
    <xf numFmtId="0" fontId="8" fillId="33" borderId="10" xfId="0" applyFont="1" applyFill="1" applyBorder="1" applyAlignment="1">
      <alignment vertical="top"/>
    </xf>
    <xf numFmtId="196" fontId="7" fillId="33" borderId="10" xfId="60" applyNumberFormat="1" applyFont="1" applyFill="1" applyBorder="1" applyAlignment="1">
      <alignment horizontal="right" vertical="top" wrapText="1"/>
    </xf>
    <xf numFmtId="2" fontId="7" fillId="33" borderId="0" xfId="0" applyNumberFormat="1" applyFont="1" applyFill="1" applyAlignment="1">
      <alignment vertical="top"/>
    </xf>
    <xf numFmtId="0" fontId="7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vertical="top"/>
    </xf>
    <xf numFmtId="196" fontId="4" fillId="33" borderId="10" xfId="0" applyNumberFormat="1" applyFont="1" applyFill="1" applyBorder="1" applyAlignment="1">
      <alignment horizontal="right" vertical="top"/>
    </xf>
    <xf numFmtId="0" fontId="8" fillId="33" borderId="10" xfId="0" applyFont="1" applyFill="1" applyBorder="1" applyAlignment="1">
      <alignment horizontal="left" vertical="top" wrapText="1"/>
    </xf>
    <xf numFmtId="4" fontId="4" fillId="33" borderId="0" xfId="0" applyNumberFormat="1" applyFont="1" applyFill="1" applyAlignment="1">
      <alignment vertical="top"/>
    </xf>
    <xf numFmtId="0" fontId="3" fillId="0" borderId="10" xfId="0" applyFont="1" applyFill="1" applyBorder="1" applyAlignment="1">
      <alignment vertical="top"/>
    </xf>
    <xf numFmtId="196" fontId="3" fillId="33" borderId="0" xfId="0" applyNumberFormat="1" applyFont="1" applyFill="1" applyAlignment="1">
      <alignment vertical="top"/>
    </xf>
    <xf numFmtId="4" fontId="3" fillId="33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196" fontId="4" fillId="33" borderId="10" xfId="0" applyNumberFormat="1" applyFont="1" applyFill="1" applyBorder="1" applyAlignment="1">
      <alignment horizontal="right" vertical="top" wrapText="1"/>
    </xf>
    <xf numFmtId="217" fontId="4" fillId="33" borderId="10" xfId="0" applyNumberFormat="1" applyFont="1" applyFill="1" applyBorder="1" applyAlignment="1">
      <alignment horizontal="center" vertical="top"/>
    </xf>
    <xf numFmtId="217" fontId="3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/>
    </xf>
    <xf numFmtId="188" fontId="4" fillId="34" borderId="0" xfId="0" applyNumberFormat="1" applyFont="1" applyFill="1" applyBorder="1" applyAlignment="1">
      <alignment vertical="top"/>
    </xf>
    <xf numFmtId="216" fontId="4" fillId="34" borderId="0" xfId="0" applyNumberFormat="1" applyFont="1" applyFill="1" applyBorder="1" applyAlignment="1">
      <alignment vertical="top"/>
    </xf>
    <xf numFmtId="217" fontId="4" fillId="33" borderId="10" xfId="0" applyNumberFormat="1" applyFont="1" applyFill="1" applyBorder="1" applyAlignment="1">
      <alignment horizontal="right" vertical="top"/>
    </xf>
    <xf numFmtId="217" fontId="3" fillId="33" borderId="10" xfId="0" applyNumberFormat="1" applyFont="1" applyFill="1" applyBorder="1" applyAlignment="1">
      <alignment horizontal="right" vertical="top"/>
    </xf>
    <xf numFmtId="217" fontId="3" fillId="0" borderId="10" xfId="0" applyNumberFormat="1" applyFont="1" applyFill="1" applyBorder="1" applyAlignment="1">
      <alignment horizontal="right" vertical="top"/>
    </xf>
    <xf numFmtId="217" fontId="4" fillId="33" borderId="10" xfId="0" applyNumberFormat="1" applyFont="1" applyFill="1" applyBorder="1" applyAlignment="1">
      <alignment vertical="top"/>
    </xf>
    <xf numFmtId="217" fontId="8" fillId="33" borderId="10" xfId="0" applyNumberFormat="1" applyFont="1" applyFill="1" applyBorder="1" applyAlignment="1">
      <alignment vertical="top"/>
    </xf>
    <xf numFmtId="217" fontId="4" fillId="33" borderId="10" xfId="60" applyNumberFormat="1" applyFont="1" applyFill="1" applyBorder="1" applyAlignment="1">
      <alignment horizontal="right" vertical="top" wrapText="1"/>
    </xf>
    <xf numFmtId="217" fontId="8" fillId="33" borderId="10" xfId="60" applyNumberFormat="1" applyFont="1" applyFill="1" applyBorder="1" applyAlignment="1">
      <alignment horizontal="right" vertical="top" wrapText="1"/>
    </xf>
    <xf numFmtId="217" fontId="8" fillId="33" borderId="10" xfId="0" applyNumberFormat="1" applyFont="1" applyFill="1" applyBorder="1" applyAlignment="1">
      <alignment horizontal="right" vertical="top"/>
    </xf>
    <xf numFmtId="217" fontId="7" fillId="33" borderId="10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center" vertical="top"/>
    </xf>
    <xf numFmtId="217" fontId="8" fillId="33" borderId="0" xfId="0" applyNumberFormat="1" applyFont="1" applyFill="1" applyAlignment="1">
      <alignment vertical="top"/>
    </xf>
    <xf numFmtId="188" fontId="4" fillId="33" borderId="10" xfId="0" applyNumberFormat="1" applyFont="1" applyFill="1" applyBorder="1" applyAlignment="1">
      <alignment vertical="top"/>
    </xf>
    <xf numFmtId="216" fontId="4" fillId="33" borderId="10" xfId="0" applyNumberFormat="1" applyFont="1" applyFill="1" applyBorder="1" applyAlignment="1">
      <alignment vertical="top"/>
    </xf>
    <xf numFmtId="4" fontId="3" fillId="33" borderId="0" xfId="0" applyNumberFormat="1" applyFont="1" applyFill="1" applyAlignment="1">
      <alignment vertical="top"/>
    </xf>
    <xf numFmtId="43" fontId="3" fillId="33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17" fontId="3" fillId="33" borderId="10" xfId="60" applyNumberFormat="1" applyFont="1" applyFill="1" applyBorder="1" applyAlignment="1">
      <alignment horizontal="right" vertical="top" wrapText="1"/>
    </xf>
    <xf numFmtId="217" fontId="3" fillId="33" borderId="10" xfId="0" applyNumberFormat="1" applyFont="1" applyFill="1" applyBorder="1" applyAlignment="1">
      <alignment vertical="top"/>
    </xf>
    <xf numFmtId="217" fontId="3" fillId="33" borderId="10" xfId="0" applyNumberFormat="1" applyFont="1" applyFill="1" applyBorder="1" applyAlignment="1">
      <alignment horizontal="left" vertical="top"/>
    </xf>
    <xf numFmtId="217" fontId="7" fillId="33" borderId="10" xfId="0" applyNumberFormat="1" applyFont="1" applyFill="1" applyBorder="1" applyAlignment="1">
      <alignment vertical="top"/>
    </xf>
    <xf numFmtId="217" fontId="3" fillId="0" borderId="10" xfId="0" applyNumberFormat="1" applyFont="1" applyFill="1" applyBorder="1" applyAlignment="1">
      <alignment vertical="top"/>
    </xf>
    <xf numFmtId="217" fontId="4" fillId="33" borderId="0" xfId="0" applyNumberFormat="1" applyFont="1" applyFill="1" applyAlignment="1">
      <alignment vertical="top"/>
    </xf>
    <xf numFmtId="217" fontId="3" fillId="33" borderId="0" xfId="0" applyNumberFormat="1" applyFont="1" applyFill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 vertical="top"/>
    </xf>
    <xf numFmtId="222" fontId="3" fillId="33" borderId="10" xfId="0" applyNumberFormat="1" applyFont="1" applyFill="1" applyBorder="1" applyAlignment="1">
      <alignment horizontal="center" vertical="top"/>
    </xf>
    <xf numFmtId="195" fontId="3" fillId="33" borderId="10" xfId="60" applyNumberFormat="1" applyFont="1" applyFill="1" applyBorder="1" applyAlignment="1">
      <alignment horizontal="right" vertical="top" wrapText="1"/>
    </xf>
    <xf numFmtId="216" fontId="3" fillId="33" borderId="0" xfId="0" applyNumberFormat="1" applyFont="1" applyFill="1" applyAlignment="1">
      <alignment vertical="top"/>
    </xf>
    <xf numFmtId="222" fontId="3" fillId="0" borderId="10" xfId="0" applyNumberFormat="1" applyFont="1" applyFill="1" applyBorder="1" applyAlignment="1">
      <alignment horizontal="right" vertical="top"/>
    </xf>
    <xf numFmtId="217" fontId="3" fillId="0" borderId="0" xfId="0" applyNumberFormat="1" applyFont="1" applyFill="1" applyAlignment="1">
      <alignment vertical="top"/>
    </xf>
    <xf numFmtId="222" fontId="3" fillId="0" borderId="0" xfId="0" applyNumberFormat="1" applyFont="1" applyFill="1" applyAlignment="1">
      <alignment vertical="top"/>
    </xf>
    <xf numFmtId="222" fontId="3" fillId="33" borderId="10" xfId="0" applyNumberFormat="1" applyFont="1" applyFill="1" applyBorder="1" applyAlignment="1">
      <alignment vertical="top"/>
    </xf>
    <xf numFmtId="196" fontId="4" fillId="33" borderId="0" xfId="0" applyNumberFormat="1" applyFont="1" applyFill="1" applyAlignment="1">
      <alignment horizontal="left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O128"/>
  <sheetViews>
    <sheetView tabSelected="1" view="pageBreakPreview" zoomScaleSheetLayoutView="100" zoomScalePageLayoutView="0" workbookViewId="0" topLeftCell="A1">
      <pane xSplit="4" ySplit="4" topLeftCell="E18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F26" sqref="F26"/>
    </sheetView>
  </sheetViews>
  <sheetFormatPr defaultColWidth="9.140625" defaultRowHeight="12.75"/>
  <cols>
    <col min="1" max="1" width="28.140625" style="1" customWidth="1"/>
    <col min="2" max="2" width="10.8515625" style="1" customWidth="1"/>
    <col min="3" max="3" width="43.28125" style="1" customWidth="1"/>
    <col min="4" max="4" width="15.421875" style="59" customWidth="1"/>
    <col min="5" max="5" width="14.28125" style="1" bestFit="1" customWidth="1"/>
    <col min="6" max="6" width="13.8515625" style="1" customWidth="1"/>
    <col min="7" max="7" width="14.140625" style="1" customWidth="1"/>
    <col min="8" max="8" width="15.421875" style="1" bestFit="1" customWidth="1"/>
    <col min="9" max="9" width="11.140625" style="1" customWidth="1"/>
    <col min="10" max="10" width="12.28125" style="1" customWidth="1"/>
    <col min="11" max="11" width="10.7109375" style="1" bestFit="1" customWidth="1"/>
    <col min="12" max="12" width="12.140625" style="1" bestFit="1" customWidth="1"/>
    <col min="13" max="13" width="16.00390625" style="1" bestFit="1" customWidth="1"/>
    <col min="14" max="15" width="13.7109375" style="1" bestFit="1" customWidth="1"/>
    <col min="16" max="16384" width="9.140625" style="1" customWidth="1"/>
  </cols>
  <sheetData>
    <row r="1" spans="1:10" ht="66" customHeight="1">
      <c r="A1" s="99" t="s">
        <v>209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6.25" customHeight="1">
      <c r="A2" s="100" t="s">
        <v>0</v>
      </c>
      <c r="B2" s="100" t="s">
        <v>12</v>
      </c>
      <c r="C2" s="100" t="s">
        <v>1</v>
      </c>
      <c r="D2" s="100" t="s">
        <v>195</v>
      </c>
      <c r="E2" s="100"/>
      <c r="F2" s="100"/>
      <c r="G2" s="100"/>
      <c r="H2" s="100"/>
      <c r="I2" s="100" t="s">
        <v>190</v>
      </c>
      <c r="J2" s="100" t="s">
        <v>191</v>
      </c>
    </row>
    <row r="3" spans="1:10" s="3" customFormat="1" ht="107.25" customHeight="1">
      <c r="A3" s="100"/>
      <c r="B3" s="100"/>
      <c r="C3" s="100"/>
      <c r="D3" s="2" t="s">
        <v>213</v>
      </c>
      <c r="E3" s="2" t="s">
        <v>192</v>
      </c>
      <c r="F3" s="2" t="s">
        <v>193</v>
      </c>
      <c r="G3" s="2" t="s">
        <v>210</v>
      </c>
      <c r="H3" s="2" t="s">
        <v>194</v>
      </c>
      <c r="I3" s="100"/>
      <c r="J3" s="100"/>
    </row>
    <row r="4" spans="1:10" s="3" customFormat="1" ht="15.75">
      <c r="A4" s="2">
        <v>1</v>
      </c>
      <c r="B4" s="2">
        <f aca="true" t="shared" si="0" ref="B4:H4">A4+1</f>
        <v>2</v>
      </c>
      <c r="C4" s="2">
        <f t="shared" si="0"/>
        <v>3</v>
      </c>
      <c r="D4" s="2">
        <f t="shared" si="0"/>
        <v>4</v>
      </c>
      <c r="E4" s="2">
        <f t="shared" si="0"/>
        <v>5</v>
      </c>
      <c r="F4" s="2">
        <f t="shared" si="0"/>
        <v>6</v>
      </c>
      <c r="G4" s="2">
        <f t="shared" si="0"/>
        <v>7</v>
      </c>
      <c r="H4" s="2">
        <f t="shared" si="0"/>
        <v>8</v>
      </c>
      <c r="I4" s="60">
        <v>9</v>
      </c>
      <c r="J4" s="60">
        <v>10</v>
      </c>
    </row>
    <row r="5" spans="1:10" s="3" customFormat="1" ht="31.5">
      <c r="A5" s="2"/>
      <c r="B5" s="2"/>
      <c r="C5" s="4" t="s">
        <v>200</v>
      </c>
      <c r="D5" s="56">
        <f>D6+D8+D13</f>
        <v>4727006.8</v>
      </c>
      <c r="E5" s="56">
        <f>E6+E8+E13</f>
        <v>4593691.1</v>
      </c>
      <c r="F5" s="56">
        <f>F6+F8+F13</f>
        <v>4593691.1</v>
      </c>
      <c r="G5" s="56">
        <f>G6+G8+G13</f>
        <v>22829.6</v>
      </c>
      <c r="H5" s="57">
        <f>G5+E5</f>
        <v>4616520.7</v>
      </c>
      <c r="I5" s="88">
        <f>E5*100/D5</f>
        <v>97</v>
      </c>
      <c r="J5" s="88">
        <f>E5*100/H5</f>
        <v>100</v>
      </c>
    </row>
    <row r="6" spans="1:10" s="3" customFormat="1" ht="15.75">
      <c r="A6" s="4" t="s">
        <v>4</v>
      </c>
      <c r="B6" s="2"/>
      <c r="C6" s="4" t="s">
        <v>3</v>
      </c>
      <c r="D6" s="8">
        <f>D7</f>
        <v>200</v>
      </c>
      <c r="E6" s="8">
        <f>E7</f>
        <v>161.9</v>
      </c>
      <c r="F6" s="8">
        <f>F7</f>
        <v>161.9</v>
      </c>
      <c r="G6" s="8">
        <f>G7</f>
        <v>0</v>
      </c>
      <c r="H6" s="8">
        <f>H7</f>
        <v>161.9</v>
      </c>
      <c r="I6" s="74">
        <f>E6*100/D6</f>
        <v>81</v>
      </c>
      <c r="J6" s="74">
        <f aca="true" t="shared" si="1" ref="J6:J70">E6*100/H6</f>
        <v>100</v>
      </c>
    </row>
    <row r="7" spans="1:15" s="20" customFormat="1" ht="49.5" customHeight="1">
      <c r="A7" s="17" t="s">
        <v>137</v>
      </c>
      <c r="B7" s="18">
        <v>290900</v>
      </c>
      <c r="C7" s="18" t="s">
        <v>147</v>
      </c>
      <c r="D7" s="19">
        <v>200</v>
      </c>
      <c r="E7" s="82">
        <v>161.9</v>
      </c>
      <c r="F7" s="82">
        <v>161.9</v>
      </c>
      <c r="G7" s="58">
        <v>0</v>
      </c>
      <c r="H7" s="58">
        <f>G7+E7</f>
        <v>161.9</v>
      </c>
      <c r="I7" s="74">
        <f aca="true" t="shared" si="2" ref="I7:I70">E7*100/D7</f>
        <v>81</v>
      </c>
      <c r="J7" s="74">
        <f t="shared" si="1"/>
        <v>100</v>
      </c>
      <c r="M7" s="98">
        <f>D5-D7-D40-D55-D56-D90-D112-D117-D121</f>
        <v>4317476.6</v>
      </c>
      <c r="N7" s="98">
        <f>E5-E7-E40-E55-E56-E90-E112-E117-E121</f>
        <v>4219114.3</v>
      </c>
      <c r="O7" s="98">
        <f>F5-F7-F40-F55-F56-F90-F112-F117-F121</f>
        <v>4219114.3</v>
      </c>
    </row>
    <row r="8" spans="1:13" s="21" customFormat="1" ht="38.25" customHeight="1">
      <c r="A8" s="6"/>
      <c r="B8" s="7"/>
      <c r="C8" s="7" t="s">
        <v>89</v>
      </c>
      <c r="D8" s="8">
        <f>D9+D10+D12+D11</f>
        <v>66105.1</v>
      </c>
      <c r="E8" s="8">
        <f>E9+E10+E12+E11</f>
        <v>62451.1</v>
      </c>
      <c r="F8" s="8">
        <f>F9+F10+F12+F11</f>
        <v>62451.1</v>
      </c>
      <c r="G8" s="8">
        <f>G9+G10+G12+G11</f>
        <v>2681.3</v>
      </c>
      <c r="H8" s="8">
        <f>H9+H10+H12+H11</f>
        <v>65132.4</v>
      </c>
      <c r="I8" s="74">
        <f t="shared" si="2"/>
        <v>94</v>
      </c>
      <c r="J8" s="74">
        <f t="shared" si="1"/>
        <v>96</v>
      </c>
      <c r="M8" s="87"/>
    </row>
    <row r="9" spans="1:10" s="21" customFormat="1" ht="31.5">
      <c r="A9" s="17" t="s">
        <v>95</v>
      </c>
      <c r="B9" s="18">
        <v>226900</v>
      </c>
      <c r="C9" s="18" t="s">
        <v>23</v>
      </c>
      <c r="D9" s="19">
        <v>52168.3</v>
      </c>
      <c r="E9" s="66">
        <v>48799.6</v>
      </c>
      <c r="F9" s="66">
        <v>48799.6</v>
      </c>
      <c r="G9" s="58">
        <f>2592.75</f>
        <v>2592.8</v>
      </c>
      <c r="H9" s="58">
        <f aca="true" t="shared" si="3" ref="H9:H71">G9+E9</f>
        <v>51392.4</v>
      </c>
      <c r="I9" s="74">
        <f t="shared" si="2"/>
        <v>94</v>
      </c>
      <c r="J9" s="74">
        <f t="shared" si="1"/>
        <v>95</v>
      </c>
    </row>
    <row r="10" spans="1:10" s="21" customFormat="1" ht="15.75">
      <c r="A10" s="17" t="s">
        <v>96</v>
      </c>
      <c r="B10" s="18">
        <v>262200</v>
      </c>
      <c r="C10" s="18" t="s">
        <v>53</v>
      </c>
      <c r="D10" s="19">
        <v>4527.1</v>
      </c>
      <c r="E10" s="66">
        <v>4362.6</v>
      </c>
      <c r="F10" s="66">
        <v>4362.6</v>
      </c>
      <c r="G10" s="83">
        <v>0</v>
      </c>
      <c r="H10" s="58">
        <f t="shared" si="3"/>
        <v>4362.6</v>
      </c>
      <c r="I10" s="74">
        <f t="shared" si="2"/>
        <v>96</v>
      </c>
      <c r="J10" s="74">
        <f t="shared" si="1"/>
        <v>100</v>
      </c>
    </row>
    <row r="11" spans="1:10" s="21" customFormat="1" ht="31.5">
      <c r="A11" s="17" t="s">
        <v>212</v>
      </c>
      <c r="B11" s="18"/>
      <c r="C11" s="18" t="s">
        <v>211</v>
      </c>
      <c r="D11" s="19">
        <v>388.1</v>
      </c>
      <c r="E11" s="66">
        <v>296.6</v>
      </c>
      <c r="F11" s="66">
        <v>296.6</v>
      </c>
      <c r="G11" s="83">
        <v>88.5</v>
      </c>
      <c r="H11" s="58">
        <f t="shared" si="3"/>
        <v>385.1</v>
      </c>
      <c r="I11" s="74">
        <f t="shared" si="2"/>
        <v>76</v>
      </c>
      <c r="J11" s="74">
        <f t="shared" si="1"/>
        <v>77</v>
      </c>
    </row>
    <row r="12" spans="1:10" s="21" customFormat="1" ht="31.5">
      <c r="A12" s="17" t="s">
        <v>94</v>
      </c>
      <c r="B12" s="18">
        <v>251000</v>
      </c>
      <c r="C12" s="18" t="s">
        <v>23</v>
      </c>
      <c r="D12" s="19">
        <v>9021.6</v>
      </c>
      <c r="E12" s="66">
        <v>8992.3</v>
      </c>
      <c r="F12" s="66">
        <v>8992.3</v>
      </c>
      <c r="G12" s="83">
        <v>0</v>
      </c>
      <c r="H12" s="58">
        <f t="shared" si="3"/>
        <v>8992.3</v>
      </c>
      <c r="I12" s="74">
        <f t="shared" si="2"/>
        <v>100</v>
      </c>
      <c r="J12" s="74">
        <f t="shared" si="1"/>
        <v>100</v>
      </c>
    </row>
    <row r="13" spans="1:10" s="21" customFormat="1" ht="15.75">
      <c r="A13" s="22" t="s">
        <v>75</v>
      </c>
      <c r="B13" s="23"/>
      <c r="C13" s="24" t="s">
        <v>76</v>
      </c>
      <c r="D13" s="8">
        <f>D14+D17+D53+D107+D40</f>
        <v>4660701.7</v>
      </c>
      <c r="E13" s="8">
        <f>E14+E17+E53+E107+E40</f>
        <v>4531078.1</v>
      </c>
      <c r="F13" s="8">
        <f>F14+F17+F53+F107+F40</f>
        <v>4531078.1</v>
      </c>
      <c r="G13" s="8">
        <f>G14+G17+G53+G107+G40</f>
        <v>20148.3</v>
      </c>
      <c r="H13" s="8">
        <f>H14+H17+H53+H107+H40</f>
        <v>4551226.4</v>
      </c>
      <c r="I13" s="74">
        <f t="shared" si="2"/>
        <v>97</v>
      </c>
      <c r="J13" s="74">
        <f t="shared" si="1"/>
        <v>100</v>
      </c>
    </row>
    <row r="14" spans="1:10" s="25" customFormat="1" ht="47.25">
      <c r="A14" s="15" t="s">
        <v>47</v>
      </c>
      <c r="B14" s="15"/>
      <c r="C14" s="16" t="s">
        <v>14</v>
      </c>
      <c r="D14" s="8">
        <f>SUM(D15:D16)</f>
        <v>274803.4</v>
      </c>
      <c r="E14" s="8">
        <f>SUM(E15:E16)</f>
        <v>274074.2</v>
      </c>
      <c r="F14" s="8">
        <f>SUM(F15:F16)</f>
        <v>274074.2</v>
      </c>
      <c r="G14" s="8">
        <f>SUM(G15:G16)</f>
        <v>0</v>
      </c>
      <c r="H14" s="8">
        <f>SUM(H15:H16)</f>
        <v>274074.2</v>
      </c>
      <c r="I14" s="74">
        <f t="shared" si="2"/>
        <v>100</v>
      </c>
      <c r="J14" s="74">
        <f t="shared" si="1"/>
        <v>100</v>
      </c>
    </row>
    <row r="15" spans="1:10" s="25" customFormat="1" ht="47.25">
      <c r="A15" s="10" t="s">
        <v>97</v>
      </c>
      <c r="B15" s="10" t="s">
        <v>36</v>
      </c>
      <c r="C15" s="26" t="s">
        <v>48</v>
      </c>
      <c r="D15" s="19">
        <v>158248.1</v>
      </c>
      <c r="E15" s="66">
        <v>157975.9</v>
      </c>
      <c r="F15" s="66">
        <v>157975.9</v>
      </c>
      <c r="G15" s="19">
        <v>0</v>
      </c>
      <c r="H15" s="58">
        <f t="shared" si="3"/>
        <v>157975.9</v>
      </c>
      <c r="I15" s="74">
        <f t="shared" si="2"/>
        <v>100</v>
      </c>
      <c r="J15" s="74">
        <f t="shared" si="1"/>
        <v>100</v>
      </c>
    </row>
    <row r="16" spans="1:10" s="25" customFormat="1" ht="52.5" customHeight="1">
      <c r="A16" s="10" t="s">
        <v>98</v>
      </c>
      <c r="B16" s="10" t="s">
        <v>36</v>
      </c>
      <c r="C16" s="26" t="s">
        <v>49</v>
      </c>
      <c r="D16" s="19">
        <v>116555.3</v>
      </c>
      <c r="E16" s="66">
        <v>116098.3</v>
      </c>
      <c r="F16" s="66">
        <v>116098.3</v>
      </c>
      <c r="G16" s="19">
        <v>0</v>
      </c>
      <c r="H16" s="58">
        <f t="shared" si="3"/>
        <v>116098.3</v>
      </c>
      <c r="I16" s="74">
        <f t="shared" si="2"/>
        <v>100</v>
      </c>
      <c r="J16" s="74">
        <f t="shared" si="1"/>
        <v>100</v>
      </c>
    </row>
    <row r="17" spans="1:10" s="25" customFormat="1" ht="15.75">
      <c r="A17" s="15" t="s">
        <v>55</v>
      </c>
      <c r="B17" s="15"/>
      <c r="C17" s="16" t="s">
        <v>56</v>
      </c>
      <c r="D17" s="8">
        <f>D18+D29</f>
        <v>1032457.9</v>
      </c>
      <c r="E17" s="8">
        <f>E18+E29</f>
        <v>963022.8</v>
      </c>
      <c r="F17" s="8">
        <f>F18+F29</f>
        <v>963022.8</v>
      </c>
      <c r="G17" s="8">
        <f>G18+G29</f>
        <v>18149.1</v>
      </c>
      <c r="H17" s="8">
        <f>H18+H29</f>
        <v>981171.9</v>
      </c>
      <c r="I17" s="74">
        <f t="shared" si="2"/>
        <v>93</v>
      </c>
      <c r="J17" s="74">
        <f t="shared" si="1"/>
        <v>98</v>
      </c>
    </row>
    <row r="18" spans="1:13" s="25" customFormat="1" ht="31.5">
      <c r="A18" s="15" t="s">
        <v>99</v>
      </c>
      <c r="B18" s="15"/>
      <c r="C18" s="11" t="s">
        <v>57</v>
      </c>
      <c r="D18" s="8">
        <f>D19+D27+D28</f>
        <v>339258.5</v>
      </c>
      <c r="E18" s="8">
        <f>E19+E27+E28</f>
        <v>306815.5</v>
      </c>
      <c r="F18" s="8">
        <f>F19+F27+F28</f>
        <v>306815.5</v>
      </c>
      <c r="G18" s="8">
        <f>G19+G27+G28</f>
        <v>8911.9</v>
      </c>
      <c r="H18" s="8">
        <f>H19+H27+H28</f>
        <v>315727.4</v>
      </c>
      <c r="I18" s="74">
        <f t="shared" si="2"/>
        <v>90</v>
      </c>
      <c r="J18" s="74">
        <f t="shared" si="1"/>
        <v>97</v>
      </c>
      <c r="M18" s="34">
        <f>D27+D38</f>
        <v>55737.4</v>
      </c>
    </row>
    <row r="19" spans="1:13" s="25" customFormat="1" ht="31.5">
      <c r="A19" s="15"/>
      <c r="B19" s="15"/>
      <c r="C19" s="26" t="s">
        <v>58</v>
      </c>
      <c r="D19" s="19">
        <f>D20+D21+D22+D23+D24+D25+D26</f>
        <v>265167.6</v>
      </c>
      <c r="E19" s="19">
        <f>E20+E21+E22+E23+E24+E25+E26</f>
        <v>254736.6</v>
      </c>
      <c r="F19" s="19">
        <f>F20+F21+F22+F23+F24+F25+F26</f>
        <v>254736.6</v>
      </c>
      <c r="G19" s="19">
        <f>G20+G21+G22+G23+G24+G25+G26</f>
        <v>3339.3</v>
      </c>
      <c r="H19" s="19">
        <f>H20+H21+H22+H23+H24+H25+H26</f>
        <v>258075.9</v>
      </c>
      <c r="I19" s="74">
        <f t="shared" si="2"/>
        <v>96</v>
      </c>
      <c r="J19" s="74">
        <f t="shared" si="1"/>
        <v>99</v>
      </c>
      <c r="M19" s="30">
        <f>D28+D39</f>
        <v>81218.3</v>
      </c>
    </row>
    <row r="20" spans="1:10" s="25" customFormat="1" ht="15.75">
      <c r="A20" s="10" t="s">
        <v>100</v>
      </c>
      <c r="B20" s="27" t="s">
        <v>59</v>
      </c>
      <c r="C20" s="28" t="s">
        <v>169</v>
      </c>
      <c r="D20" s="29">
        <v>214913.31</v>
      </c>
      <c r="E20" s="58">
        <v>214793.5</v>
      </c>
      <c r="F20" s="58">
        <v>214793.5</v>
      </c>
      <c r="G20" s="82">
        <v>0</v>
      </c>
      <c r="H20" s="58">
        <f t="shared" si="3"/>
        <v>214793.5</v>
      </c>
      <c r="I20" s="74">
        <f t="shared" si="2"/>
        <v>100</v>
      </c>
      <c r="J20" s="74">
        <f t="shared" si="1"/>
        <v>100</v>
      </c>
    </row>
    <row r="21" spans="1:10" s="25" customFormat="1" ht="15.75">
      <c r="A21" s="10"/>
      <c r="B21" s="27" t="s">
        <v>24</v>
      </c>
      <c r="C21" s="28" t="s">
        <v>60</v>
      </c>
      <c r="D21" s="19">
        <v>458.9</v>
      </c>
      <c r="E21" s="58">
        <v>372.8</v>
      </c>
      <c r="F21" s="58">
        <v>372.8</v>
      </c>
      <c r="G21" s="82">
        <v>6.7</v>
      </c>
      <c r="H21" s="58">
        <f t="shared" si="3"/>
        <v>379.5</v>
      </c>
      <c r="I21" s="74">
        <f t="shared" si="2"/>
        <v>81</v>
      </c>
      <c r="J21" s="74">
        <f t="shared" si="1"/>
        <v>98</v>
      </c>
    </row>
    <row r="22" spans="1:10" s="25" customFormat="1" ht="15.75">
      <c r="A22" s="10"/>
      <c r="B22" s="27" t="s">
        <v>61</v>
      </c>
      <c r="C22" s="28" t="s">
        <v>62</v>
      </c>
      <c r="D22" s="19">
        <v>21459.5</v>
      </c>
      <c r="E22" s="91">
        <v>15090.95</v>
      </c>
      <c r="F22" s="91">
        <v>15090.95</v>
      </c>
      <c r="G22" s="97">
        <v>1275.96</v>
      </c>
      <c r="H22" s="58">
        <f t="shared" si="3"/>
        <v>16366.9</v>
      </c>
      <c r="I22" s="74">
        <f t="shared" si="2"/>
        <v>70</v>
      </c>
      <c r="J22" s="74">
        <f t="shared" si="1"/>
        <v>92</v>
      </c>
    </row>
    <row r="23" spans="1:10" s="25" customFormat="1" ht="15.75">
      <c r="A23" s="10"/>
      <c r="B23" s="27" t="s">
        <v>63</v>
      </c>
      <c r="C23" s="28" t="s">
        <v>64</v>
      </c>
      <c r="D23" s="19">
        <v>16838.5</v>
      </c>
      <c r="E23" s="58">
        <v>15091.6</v>
      </c>
      <c r="F23" s="58">
        <v>15091.6</v>
      </c>
      <c r="G23" s="82">
        <v>910.3</v>
      </c>
      <c r="H23" s="58">
        <f t="shared" si="3"/>
        <v>16001.9</v>
      </c>
      <c r="I23" s="74">
        <f t="shared" si="2"/>
        <v>90</v>
      </c>
      <c r="J23" s="74">
        <f t="shared" si="1"/>
        <v>94</v>
      </c>
    </row>
    <row r="24" spans="1:10" s="25" customFormat="1" ht="15.75">
      <c r="A24" s="10"/>
      <c r="B24" s="27" t="s">
        <v>65</v>
      </c>
      <c r="C24" s="28" t="s">
        <v>66</v>
      </c>
      <c r="D24" s="19">
        <v>1363.8</v>
      </c>
      <c r="E24" s="58">
        <v>361.8</v>
      </c>
      <c r="F24" s="58">
        <v>361.8</v>
      </c>
      <c r="G24" s="97">
        <v>832.37</v>
      </c>
      <c r="H24" s="58">
        <f t="shared" si="3"/>
        <v>1194.2</v>
      </c>
      <c r="I24" s="74">
        <f t="shared" si="2"/>
        <v>27</v>
      </c>
      <c r="J24" s="74">
        <f t="shared" si="1"/>
        <v>30</v>
      </c>
    </row>
    <row r="25" spans="1:10" s="25" customFormat="1" ht="15.75">
      <c r="A25" s="10"/>
      <c r="B25" s="27" t="s">
        <v>67</v>
      </c>
      <c r="C25" s="28" t="s">
        <v>68</v>
      </c>
      <c r="D25" s="19">
        <v>8382.8</v>
      </c>
      <c r="E25" s="58">
        <v>7750</v>
      </c>
      <c r="F25" s="58">
        <v>7750</v>
      </c>
      <c r="G25" s="82">
        <v>75.3</v>
      </c>
      <c r="H25" s="58">
        <f t="shared" si="3"/>
        <v>7825.3</v>
      </c>
      <c r="I25" s="74">
        <f t="shared" si="2"/>
        <v>92</v>
      </c>
      <c r="J25" s="74">
        <f t="shared" si="1"/>
        <v>99</v>
      </c>
    </row>
    <row r="26" spans="1:11" s="25" customFormat="1" ht="15.75">
      <c r="A26" s="10"/>
      <c r="B26" s="27"/>
      <c r="C26" s="28" t="s">
        <v>69</v>
      </c>
      <c r="D26" s="19">
        <v>1750.8</v>
      </c>
      <c r="E26" s="58">
        <v>1275.9</v>
      </c>
      <c r="F26" s="58">
        <v>1275.9</v>
      </c>
      <c r="G26" s="82">
        <v>238.7</v>
      </c>
      <c r="H26" s="58">
        <f t="shared" si="3"/>
        <v>1514.6</v>
      </c>
      <c r="I26" s="74">
        <f t="shared" si="2"/>
        <v>73</v>
      </c>
      <c r="J26" s="74">
        <f t="shared" si="1"/>
        <v>84</v>
      </c>
      <c r="K26" s="30"/>
    </row>
    <row r="27" spans="1:11" s="25" customFormat="1" ht="15.75">
      <c r="A27" s="9" t="s">
        <v>101</v>
      </c>
      <c r="B27" s="9"/>
      <c r="C27" s="11" t="s">
        <v>70</v>
      </c>
      <c r="D27" s="8">
        <v>1042.6</v>
      </c>
      <c r="E27" s="57">
        <v>318.8</v>
      </c>
      <c r="F27" s="57">
        <v>318.8</v>
      </c>
      <c r="G27" s="82">
        <v>0</v>
      </c>
      <c r="H27" s="58">
        <f t="shared" si="3"/>
        <v>318.8</v>
      </c>
      <c r="I27" s="74">
        <f t="shared" si="2"/>
        <v>31</v>
      </c>
      <c r="J27" s="74">
        <f t="shared" si="1"/>
        <v>100</v>
      </c>
      <c r="K27" s="31"/>
    </row>
    <row r="28" spans="1:10" s="25" customFormat="1" ht="31.5">
      <c r="A28" s="9" t="s">
        <v>102</v>
      </c>
      <c r="B28" s="9"/>
      <c r="C28" s="11" t="s">
        <v>71</v>
      </c>
      <c r="D28" s="8">
        <v>73048.3</v>
      </c>
      <c r="E28" s="57">
        <v>51760.1</v>
      </c>
      <c r="F28" s="57">
        <v>51760.1</v>
      </c>
      <c r="G28" s="82">
        <v>5572.6</v>
      </c>
      <c r="H28" s="58">
        <f t="shared" si="3"/>
        <v>57332.7</v>
      </c>
      <c r="I28" s="74">
        <f t="shared" si="2"/>
        <v>71</v>
      </c>
      <c r="J28" s="74">
        <f t="shared" si="1"/>
        <v>90</v>
      </c>
    </row>
    <row r="29" spans="1:13" s="25" customFormat="1" ht="31.5">
      <c r="A29" s="15" t="s">
        <v>99</v>
      </c>
      <c r="B29" s="15"/>
      <c r="C29" s="11" t="s">
        <v>72</v>
      </c>
      <c r="D29" s="8">
        <f>D30+D38+D39</f>
        <v>693199.4</v>
      </c>
      <c r="E29" s="70">
        <f>E30+E38+E39</f>
        <v>656207.3</v>
      </c>
      <c r="F29" s="70">
        <f>F30+F38+F39</f>
        <v>656207.3</v>
      </c>
      <c r="G29" s="70">
        <f>G30+G38+G39</f>
        <v>9237.2</v>
      </c>
      <c r="H29" s="70">
        <f>H30+H38+H39</f>
        <v>665444.5</v>
      </c>
      <c r="I29" s="74">
        <f t="shared" si="2"/>
        <v>95</v>
      </c>
      <c r="J29" s="74">
        <f t="shared" si="1"/>
        <v>99</v>
      </c>
      <c r="M29" s="86"/>
    </row>
    <row r="30" spans="1:13" s="25" customFormat="1" ht="31.5">
      <c r="A30" s="15"/>
      <c r="B30" s="15"/>
      <c r="C30" s="26" t="s">
        <v>58</v>
      </c>
      <c r="D30" s="19">
        <f>D31+D32+D33+D34+D35+D36+D37</f>
        <v>630334.6</v>
      </c>
      <c r="E30" s="81">
        <f>E31+E32+E33+E34+E35+E36+E37</f>
        <v>610056.4</v>
      </c>
      <c r="F30" s="81">
        <f>F31+F32+F33+F34+F35+F36+F37</f>
        <v>610056.4</v>
      </c>
      <c r="G30" s="81">
        <f>G31+G32+G33+G34+G35+G36+G37</f>
        <v>4997.8</v>
      </c>
      <c r="H30" s="81">
        <f>H31+H32+H33+H34+H35+H36+H37</f>
        <v>615054.2</v>
      </c>
      <c r="I30" s="74">
        <f t="shared" si="2"/>
        <v>97</v>
      </c>
      <c r="J30" s="74">
        <f t="shared" si="1"/>
        <v>99</v>
      </c>
      <c r="M30" s="86"/>
    </row>
    <row r="31" spans="1:10" s="25" customFormat="1" ht="15.75">
      <c r="A31" s="32" t="s">
        <v>100</v>
      </c>
      <c r="B31" s="27" t="s">
        <v>59</v>
      </c>
      <c r="C31" s="28" t="s">
        <v>168</v>
      </c>
      <c r="D31" s="19">
        <v>541079.6</v>
      </c>
      <c r="E31" s="58">
        <v>540064.2</v>
      </c>
      <c r="F31" s="58">
        <v>540064.2</v>
      </c>
      <c r="G31" s="82">
        <v>3.5</v>
      </c>
      <c r="H31" s="58">
        <f>G31+E31</f>
        <v>540067.7</v>
      </c>
      <c r="I31" s="74">
        <f t="shared" si="2"/>
        <v>100</v>
      </c>
      <c r="J31" s="74">
        <f t="shared" si="1"/>
        <v>100</v>
      </c>
    </row>
    <row r="32" spans="1:10" s="25" customFormat="1" ht="15.75">
      <c r="A32" s="15"/>
      <c r="B32" s="27" t="s">
        <v>24</v>
      </c>
      <c r="C32" s="28" t="s">
        <v>60</v>
      </c>
      <c r="D32" s="19">
        <v>2743.4</v>
      </c>
      <c r="E32" s="58">
        <v>1889</v>
      </c>
      <c r="F32" s="58">
        <v>1889</v>
      </c>
      <c r="G32" s="82">
        <v>96.5</v>
      </c>
      <c r="H32" s="58">
        <f>G32+E32</f>
        <v>1985.5</v>
      </c>
      <c r="I32" s="74">
        <f t="shared" si="2"/>
        <v>69</v>
      </c>
      <c r="J32" s="74">
        <f t="shared" si="1"/>
        <v>95</v>
      </c>
    </row>
    <row r="33" spans="1:14" s="25" customFormat="1" ht="15.75">
      <c r="A33" s="15"/>
      <c r="B33" s="27" t="s">
        <v>61</v>
      </c>
      <c r="C33" s="28" t="s">
        <v>62</v>
      </c>
      <c r="D33" s="19">
        <v>20907.4</v>
      </c>
      <c r="E33" s="91">
        <v>15199.98</v>
      </c>
      <c r="F33" s="91">
        <v>15199.98</v>
      </c>
      <c r="G33" s="82">
        <v>1448.4</v>
      </c>
      <c r="H33" s="91">
        <f t="shared" si="3"/>
        <v>16648.38</v>
      </c>
      <c r="I33" s="74">
        <f t="shared" si="2"/>
        <v>73</v>
      </c>
      <c r="J33" s="74">
        <f t="shared" si="1"/>
        <v>91</v>
      </c>
      <c r="N33" s="30">
        <f>D28+D39</f>
        <v>81218.3</v>
      </c>
    </row>
    <row r="34" spans="1:14" s="25" customFormat="1" ht="15.75">
      <c r="A34" s="15"/>
      <c r="B34" s="27" t="s">
        <v>63</v>
      </c>
      <c r="C34" s="28" t="s">
        <v>64</v>
      </c>
      <c r="D34" s="19">
        <v>38290.6</v>
      </c>
      <c r="E34" s="58">
        <v>33051.4</v>
      </c>
      <c r="F34" s="58">
        <v>33051.4</v>
      </c>
      <c r="G34" s="82">
        <v>1757</v>
      </c>
      <c r="H34" s="58">
        <f t="shared" si="3"/>
        <v>34808.4</v>
      </c>
      <c r="I34" s="74">
        <f t="shared" si="2"/>
        <v>86</v>
      </c>
      <c r="J34" s="74">
        <f t="shared" si="1"/>
        <v>95</v>
      </c>
      <c r="N34" s="30">
        <f>D27+D38</f>
        <v>55737.4</v>
      </c>
    </row>
    <row r="35" spans="1:10" s="25" customFormat="1" ht="15.75">
      <c r="A35" s="15"/>
      <c r="B35" s="27" t="s">
        <v>65</v>
      </c>
      <c r="C35" s="28" t="s">
        <v>66</v>
      </c>
      <c r="D35" s="19">
        <v>3549.9</v>
      </c>
      <c r="E35" s="58">
        <v>2750</v>
      </c>
      <c r="F35" s="58">
        <v>2750</v>
      </c>
      <c r="G35" s="82">
        <v>56.7</v>
      </c>
      <c r="H35" s="58">
        <f t="shared" si="3"/>
        <v>2806.7</v>
      </c>
      <c r="I35" s="74">
        <f t="shared" si="2"/>
        <v>77</v>
      </c>
      <c r="J35" s="74">
        <f t="shared" si="1"/>
        <v>98</v>
      </c>
    </row>
    <row r="36" spans="1:10" s="25" customFormat="1" ht="15.75">
      <c r="A36" s="15"/>
      <c r="B36" s="27" t="s">
        <v>67</v>
      </c>
      <c r="C36" s="28" t="s">
        <v>68</v>
      </c>
      <c r="D36" s="19">
        <v>9698.4</v>
      </c>
      <c r="E36" s="91">
        <v>8141.96</v>
      </c>
      <c r="F36" s="91">
        <v>8141.96</v>
      </c>
      <c r="G36" s="97">
        <v>59.18</v>
      </c>
      <c r="H36" s="91">
        <f t="shared" si="3"/>
        <v>8201.14</v>
      </c>
      <c r="I36" s="74">
        <f t="shared" si="2"/>
        <v>84</v>
      </c>
      <c r="J36" s="74">
        <f t="shared" si="1"/>
        <v>99</v>
      </c>
    </row>
    <row r="37" spans="1:13" s="25" customFormat="1" ht="15.75">
      <c r="A37" s="15"/>
      <c r="B37" s="27"/>
      <c r="C37" s="28" t="s">
        <v>69</v>
      </c>
      <c r="D37" s="19">
        <v>14065.3</v>
      </c>
      <c r="E37" s="58">
        <v>8959.9</v>
      </c>
      <c r="F37" s="58">
        <v>8959.9</v>
      </c>
      <c r="G37" s="97">
        <v>1576.51</v>
      </c>
      <c r="H37" s="58">
        <f t="shared" si="3"/>
        <v>10536.4</v>
      </c>
      <c r="I37" s="74">
        <f t="shared" si="2"/>
        <v>64</v>
      </c>
      <c r="J37" s="74">
        <f t="shared" si="1"/>
        <v>85</v>
      </c>
      <c r="L37" s="31"/>
      <c r="M37" s="31"/>
    </row>
    <row r="38" spans="1:10" s="25" customFormat="1" ht="15.75">
      <c r="A38" s="9" t="s">
        <v>101</v>
      </c>
      <c r="B38" s="9"/>
      <c r="C38" s="11" t="s">
        <v>70</v>
      </c>
      <c r="D38" s="8">
        <v>54694.8</v>
      </c>
      <c r="E38" s="57">
        <v>40089.1</v>
      </c>
      <c r="F38" s="57">
        <v>40089.1</v>
      </c>
      <c r="G38" s="82">
        <v>4057.3</v>
      </c>
      <c r="H38" s="58">
        <f t="shared" si="3"/>
        <v>44146.4</v>
      </c>
      <c r="I38" s="74">
        <f t="shared" si="2"/>
        <v>73</v>
      </c>
      <c r="J38" s="74">
        <f t="shared" si="1"/>
        <v>91</v>
      </c>
    </row>
    <row r="39" spans="1:10" s="25" customFormat="1" ht="31.5">
      <c r="A39" s="9" t="s">
        <v>101</v>
      </c>
      <c r="B39" s="9"/>
      <c r="C39" s="11" t="s">
        <v>71</v>
      </c>
      <c r="D39" s="8">
        <v>8170</v>
      </c>
      <c r="E39" s="57">
        <v>6061.8</v>
      </c>
      <c r="F39" s="57">
        <v>6061.8</v>
      </c>
      <c r="G39" s="82">
        <v>182.1</v>
      </c>
      <c r="H39" s="58">
        <f t="shared" si="3"/>
        <v>6243.9</v>
      </c>
      <c r="I39" s="74">
        <f t="shared" si="2"/>
        <v>74</v>
      </c>
      <c r="J39" s="74">
        <f t="shared" si="1"/>
        <v>97</v>
      </c>
    </row>
    <row r="40" spans="1:14" s="25" customFormat="1" ht="47.25">
      <c r="A40" s="9" t="s">
        <v>103</v>
      </c>
      <c r="B40" s="9"/>
      <c r="C40" s="11" t="s">
        <v>84</v>
      </c>
      <c r="D40" s="8">
        <f>D41+D51+D52+D48</f>
        <v>199453.1</v>
      </c>
      <c r="E40" s="8">
        <f>E41+E51+E52+E48</f>
        <v>165435.1</v>
      </c>
      <c r="F40" s="8">
        <f>F41+F51+F52+F48</f>
        <v>165435.1</v>
      </c>
      <c r="G40" s="8">
        <f>G41+G51+G52+G48</f>
        <v>1883.9</v>
      </c>
      <c r="H40" s="8">
        <f>H41+H51+H52+H48</f>
        <v>167319</v>
      </c>
      <c r="I40" s="74">
        <f t="shared" si="2"/>
        <v>83</v>
      </c>
      <c r="J40" s="74">
        <f t="shared" si="1"/>
        <v>99</v>
      </c>
      <c r="K40" s="62"/>
      <c r="L40" s="62"/>
      <c r="M40" s="62"/>
      <c r="N40" s="62"/>
    </row>
    <row r="41" spans="1:14" s="25" customFormat="1" ht="47.25">
      <c r="A41" s="9" t="s">
        <v>104</v>
      </c>
      <c r="B41" s="9"/>
      <c r="C41" s="11" t="s">
        <v>88</v>
      </c>
      <c r="D41" s="8">
        <f>D42+D43+D44+D45+D46+D47</f>
        <v>112373.4</v>
      </c>
      <c r="E41" s="8">
        <f>E42+E43+E44+E45+E46+E47</f>
        <v>108980</v>
      </c>
      <c r="F41" s="8">
        <f>F42+F43+F44+F45+F46+F47</f>
        <v>108980</v>
      </c>
      <c r="G41" s="8">
        <f>G42+G43+G44+G45+G46+G47</f>
        <v>1581.4</v>
      </c>
      <c r="H41" s="8">
        <f>H42+H43+H44+H45+H46+H47</f>
        <v>110561.4</v>
      </c>
      <c r="I41" s="74">
        <f t="shared" si="2"/>
        <v>97</v>
      </c>
      <c r="J41" s="74">
        <f t="shared" si="1"/>
        <v>99</v>
      </c>
      <c r="K41" s="62"/>
      <c r="L41" s="62"/>
      <c r="M41" s="63"/>
      <c r="N41" s="62"/>
    </row>
    <row r="42" spans="1:14" s="25" customFormat="1" ht="15.75">
      <c r="A42" s="33"/>
      <c r="B42" s="27" t="s">
        <v>59</v>
      </c>
      <c r="C42" s="28" t="s">
        <v>73</v>
      </c>
      <c r="D42" s="19">
        <v>94515.9</v>
      </c>
      <c r="E42" s="58">
        <v>94337.3</v>
      </c>
      <c r="F42" s="58">
        <v>94337.3</v>
      </c>
      <c r="G42" s="82">
        <v>0</v>
      </c>
      <c r="H42" s="58">
        <f t="shared" si="3"/>
        <v>94337.3</v>
      </c>
      <c r="I42" s="74">
        <f t="shared" si="2"/>
        <v>100</v>
      </c>
      <c r="J42" s="74">
        <f t="shared" si="1"/>
        <v>100</v>
      </c>
      <c r="K42" s="62"/>
      <c r="L42" s="62"/>
      <c r="M42" s="64"/>
      <c r="N42" s="62"/>
    </row>
    <row r="43" spans="1:14" s="25" customFormat="1" ht="15.75">
      <c r="A43" s="9"/>
      <c r="B43" s="27" t="s">
        <v>24</v>
      </c>
      <c r="C43" s="28" t="s">
        <v>60</v>
      </c>
      <c r="D43" s="19">
        <v>2725.5</v>
      </c>
      <c r="E43" s="58">
        <v>2407.5</v>
      </c>
      <c r="F43" s="58">
        <v>2407.5</v>
      </c>
      <c r="G43" s="82">
        <v>130.3</v>
      </c>
      <c r="H43" s="58">
        <f t="shared" si="3"/>
        <v>2537.8</v>
      </c>
      <c r="I43" s="74">
        <f t="shared" si="2"/>
        <v>88</v>
      </c>
      <c r="J43" s="74">
        <f t="shared" si="1"/>
        <v>95</v>
      </c>
      <c r="K43" s="62"/>
      <c r="L43" s="62"/>
      <c r="M43" s="62"/>
      <c r="N43" s="62"/>
    </row>
    <row r="44" spans="1:10" s="25" customFormat="1" ht="15.75">
      <c r="A44" s="9"/>
      <c r="B44" s="27" t="s">
        <v>61</v>
      </c>
      <c r="C44" s="28" t="s">
        <v>62</v>
      </c>
      <c r="D44" s="19">
        <v>4177.3</v>
      </c>
      <c r="E44" s="58">
        <v>2864.9</v>
      </c>
      <c r="F44" s="58">
        <v>2864.9</v>
      </c>
      <c r="G44" s="97">
        <v>379.98</v>
      </c>
      <c r="H44" s="58">
        <f t="shared" si="3"/>
        <v>3244.9</v>
      </c>
      <c r="I44" s="74">
        <f t="shared" si="2"/>
        <v>69</v>
      </c>
      <c r="J44" s="74">
        <f t="shared" si="1"/>
        <v>88</v>
      </c>
    </row>
    <row r="45" spans="1:10" s="25" customFormat="1" ht="31.5">
      <c r="A45" s="9"/>
      <c r="B45" s="27" t="s">
        <v>85</v>
      </c>
      <c r="C45" s="26" t="s">
        <v>86</v>
      </c>
      <c r="D45" s="19">
        <v>110.1</v>
      </c>
      <c r="E45" s="58">
        <v>109.6</v>
      </c>
      <c r="F45" s="58">
        <v>109.6</v>
      </c>
      <c r="G45" s="82">
        <v>0</v>
      </c>
      <c r="H45" s="58">
        <f t="shared" si="3"/>
        <v>109.6</v>
      </c>
      <c r="I45" s="74">
        <f t="shared" si="2"/>
        <v>100</v>
      </c>
      <c r="J45" s="74">
        <f t="shared" si="1"/>
        <v>100</v>
      </c>
    </row>
    <row r="46" spans="1:10" s="25" customFormat="1" ht="15.75">
      <c r="A46" s="9"/>
      <c r="B46" s="27" t="s">
        <v>67</v>
      </c>
      <c r="C46" s="28" t="s">
        <v>68</v>
      </c>
      <c r="D46" s="19">
        <v>988.9</v>
      </c>
      <c r="E46" s="58">
        <v>705.3</v>
      </c>
      <c r="F46" s="58">
        <v>705.3</v>
      </c>
      <c r="G46" s="82">
        <v>44.1</v>
      </c>
      <c r="H46" s="58">
        <f t="shared" si="3"/>
        <v>749.4</v>
      </c>
      <c r="I46" s="74">
        <f t="shared" si="2"/>
        <v>71</v>
      </c>
      <c r="J46" s="74">
        <f t="shared" si="1"/>
        <v>94</v>
      </c>
    </row>
    <row r="47" spans="1:10" s="25" customFormat="1" ht="15.75">
      <c r="A47" s="9"/>
      <c r="B47" s="27"/>
      <c r="C47" s="28" t="s">
        <v>69</v>
      </c>
      <c r="D47" s="19">
        <v>9855.7</v>
      </c>
      <c r="E47" s="58">
        <v>8555.4</v>
      </c>
      <c r="F47" s="58">
        <v>8555.4</v>
      </c>
      <c r="G47" s="97">
        <v>1026.98</v>
      </c>
      <c r="H47" s="58">
        <f t="shared" si="3"/>
        <v>9582.4</v>
      </c>
      <c r="I47" s="74">
        <f t="shared" si="2"/>
        <v>87</v>
      </c>
      <c r="J47" s="74">
        <f t="shared" si="1"/>
        <v>89</v>
      </c>
    </row>
    <row r="48" spans="1:10" s="25" customFormat="1" ht="47.25">
      <c r="A48" s="9" t="s">
        <v>180</v>
      </c>
      <c r="B48" s="9" t="s">
        <v>33</v>
      </c>
      <c r="C48" s="11" t="s">
        <v>181</v>
      </c>
      <c r="D48" s="8">
        <f>D49+D50</f>
        <v>78607.6</v>
      </c>
      <c r="E48" s="8">
        <f>E49+E50</f>
        <v>48285.6</v>
      </c>
      <c r="F48" s="8">
        <f>F49+F50</f>
        <v>48285.6</v>
      </c>
      <c r="G48" s="8">
        <f>G49+G50</f>
        <v>0</v>
      </c>
      <c r="H48" s="8">
        <f>H49+H50</f>
        <v>48285.6</v>
      </c>
      <c r="I48" s="74">
        <f t="shared" si="2"/>
        <v>61</v>
      </c>
      <c r="J48" s="74">
        <f t="shared" si="1"/>
        <v>100</v>
      </c>
    </row>
    <row r="49" spans="1:10" s="25" customFormat="1" ht="47.25">
      <c r="A49" s="9"/>
      <c r="B49" s="9"/>
      <c r="C49" s="26" t="s">
        <v>182</v>
      </c>
      <c r="D49" s="19">
        <v>73105.1</v>
      </c>
      <c r="E49" s="66">
        <v>44905.6</v>
      </c>
      <c r="F49" s="66">
        <v>44905.6</v>
      </c>
      <c r="G49" s="66">
        <v>0</v>
      </c>
      <c r="H49" s="58">
        <f t="shared" si="3"/>
        <v>44905.6</v>
      </c>
      <c r="I49" s="74">
        <f t="shared" si="2"/>
        <v>61</v>
      </c>
      <c r="J49" s="74">
        <f t="shared" si="1"/>
        <v>100</v>
      </c>
    </row>
    <row r="50" spans="1:12" s="25" customFormat="1" ht="47.25">
      <c r="A50" s="9"/>
      <c r="B50" s="9"/>
      <c r="C50" s="26" t="s">
        <v>183</v>
      </c>
      <c r="D50" s="19">
        <v>5502.5</v>
      </c>
      <c r="E50" s="66">
        <v>3380</v>
      </c>
      <c r="F50" s="66">
        <v>3380</v>
      </c>
      <c r="G50" s="66">
        <v>0</v>
      </c>
      <c r="H50" s="58">
        <f t="shared" si="3"/>
        <v>3380</v>
      </c>
      <c r="I50" s="74">
        <f t="shared" si="2"/>
        <v>61</v>
      </c>
      <c r="J50" s="74">
        <f t="shared" si="1"/>
        <v>100</v>
      </c>
      <c r="L50" s="34"/>
    </row>
    <row r="51" spans="1:10" s="25" customFormat="1" ht="63">
      <c r="A51" s="35" t="s">
        <v>143</v>
      </c>
      <c r="B51" s="9"/>
      <c r="C51" s="11" t="s">
        <v>87</v>
      </c>
      <c r="D51" s="8">
        <v>6050.4</v>
      </c>
      <c r="E51" s="65">
        <v>5747.8</v>
      </c>
      <c r="F51" s="65">
        <v>5747.8</v>
      </c>
      <c r="G51" s="66">
        <v>302.5</v>
      </c>
      <c r="H51" s="58">
        <f t="shared" si="3"/>
        <v>6050.3</v>
      </c>
      <c r="I51" s="74">
        <f t="shared" si="2"/>
        <v>95</v>
      </c>
      <c r="J51" s="74">
        <f t="shared" si="1"/>
        <v>95</v>
      </c>
    </row>
    <row r="52" spans="1:10" s="25" customFormat="1" ht="47.25">
      <c r="A52" s="35" t="s">
        <v>140</v>
      </c>
      <c r="B52" s="9" t="s">
        <v>138</v>
      </c>
      <c r="C52" s="11" t="s">
        <v>139</v>
      </c>
      <c r="D52" s="8">
        <v>2421.7</v>
      </c>
      <c r="E52" s="57">
        <v>2421.7</v>
      </c>
      <c r="F52" s="68">
        <v>2421.7</v>
      </c>
      <c r="G52" s="68">
        <v>0</v>
      </c>
      <c r="H52" s="58">
        <f t="shared" si="3"/>
        <v>2421.7</v>
      </c>
      <c r="I52" s="74">
        <f t="shared" si="2"/>
        <v>100</v>
      </c>
      <c r="J52" s="74">
        <f t="shared" si="1"/>
        <v>100</v>
      </c>
    </row>
    <row r="53" spans="1:10" s="25" customFormat="1" ht="15.75">
      <c r="A53" s="15" t="s">
        <v>136</v>
      </c>
      <c r="B53" s="15"/>
      <c r="C53" s="16" t="s">
        <v>5</v>
      </c>
      <c r="D53" s="8">
        <f>D54+D91+D98+D105</f>
        <v>3047154.1</v>
      </c>
      <c r="E53" s="8">
        <f>E54+E91+E98</f>
        <v>3024888.2</v>
      </c>
      <c r="F53" s="8">
        <f>F54+F91+F98</f>
        <v>3024888.2</v>
      </c>
      <c r="G53" s="8">
        <f>G54+G91+G98</f>
        <v>0.6</v>
      </c>
      <c r="H53" s="8">
        <f>H54+H91+H98</f>
        <v>3024888.8</v>
      </c>
      <c r="I53" s="74">
        <f t="shared" si="2"/>
        <v>99</v>
      </c>
      <c r="J53" s="74">
        <f t="shared" si="1"/>
        <v>100</v>
      </c>
    </row>
    <row r="54" spans="1:10" s="25" customFormat="1" ht="15.75">
      <c r="A54" s="15"/>
      <c r="B54" s="15"/>
      <c r="C54" s="16" t="s">
        <v>6</v>
      </c>
      <c r="D54" s="8">
        <f>D55+D56+D57+D58+D59+D60+D61+D62+D64+D67+D68+D69+D70+D71+D72+D73+D76+D77+D78+D79+D81+D82+D83+D84+D85+D89+D90</f>
        <v>2998712.8</v>
      </c>
      <c r="E54" s="8">
        <f>E55+E56+E57+E58+E59+E60+E61+E62+E64+E67+E68+E69+E70+E71+E72+E73+E76+E77+E78+E79+E81+E82+E83+E84+E85+E89+E90</f>
        <v>2979472.1</v>
      </c>
      <c r="F54" s="8">
        <f>F55+F56+F57+F58+F59+F60+F61+F62+F64+F67+F68+F69+F70+F71+F72+F73+F76+F77+F78+F79+F81+F82+F83+F84+F85+F89+F90</f>
        <v>2979472.1</v>
      </c>
      <c r="G54" s="8">
        <f>G55+G56+G57+G58+G59+G60+G61+G62+G64+G67+G68+G69+G70+G71+G72+G73+G76+G77+G78+G79+G81+G82+G83+G84+G85+G89+G90</f>
        <v>0.6</v>
      </c>
      <c r="H54" s="8">
        <f>H55+H56+H57+H58+H59+H60+H61+H62+H64+H67+H68+H69+H70+H71+H72+H73+H76+H77+H78+H79+H81+H82+H83+H84+H85+H89+H90</f>
        <v>2979472.7</v>
      </c>
      <c r="I54" s="74">
        <f t="shared" si="2"/>
        <v>99</v>
      </c>
      <c r="J54" s="74">
        <f t="shared" si="1"/>
        <v>100</v>
      </c>
    </row>
    <row r="55" spans="1:13" s="39" customFormat="1" ht="47.25">
      <c r="A55" s="9" t="s">
        <v>105</v>
      </c>
      <c r="B55" s="9"/>
      <c r="C55" s="11" t="s">
        <v>148</v>
      </c>
      <c r="D55" s="12">
        <v>181274.8</v>
      </c>
      <c r="E55" s="57">
        <v>181273.9</v>
      </c>
      <c r="F55" s="69">
        <v>181273.9</v>
      </c>
      <c r="G55" s="69">
        <v>0.6</v>
      </c>
      <c r="H55" s="58">
        <f t="shared" si="3"/>
        <v>181274.5</v>
      </c>
      <c r="I55" s="74">
        <f t="shared" si="2"/>
        <v>100</v>
      </c>
      <c r="J55" s="74">
        <f t="shared" si="1"/>
        <v>100</v>
      </c>
      <c r="M55" s="75"/>
    </row>
    <row r="56" spans="1:13" s="39" customFormat="1" ht="63">
      <c r="A56" s="9" t="s">
        <v>142</v>
      </c>
      <c r="B56" s="9"/>
      <c r="C56" s="11" t="s">
        <v>87</v>
      </c>
      <c r="D56" s="12">
        <v>2972.1</v>
      </c>
      <c r="E56" s="57">
        <v>2967.6</v>
      </c>
      <c r="F56" s="69">
        <v>2967.6</v>
      </c>
      <c r="G56" s="69"/>
      <c r="H56" s="58">
        <f t="shared" si="3"/>
        <v>2967.6</v>
      </c>
      <c r="I56" s="74">
        <f t="shared" si="2"/>
        <v>100</v>
      </c>
      <c r="J56" s="74">
        <f t="shared" si="1"/>
        <v>100</v>
      </c>
      <c r="M56" s="75"/>
    </row>
    <row r="57" spans="1:10" s="39" customFormat="1" ht="98.25" customHeight="1">
      <c r="A57" s="9" t="s">
        <v>106</v>
      </c>
      <c r="B57" s="10"/>
      <c r="C57" s="11" t="s">
        <v>149</v>
      </c>
      <c r="D57" s="12">
        <v>1028.9</v>
      </c>
      <c r="E57" s="57">
        <v>1028.9</v>
      </c>
      <c r="F57" s="70">
        <v>1028.9</v>
      </c>
      <c r="G57" s="69"/>
      <c r="H57" s="58">
        <f t="shared" si="3"/>
        <v>1028.9</v>
      </c>
      <c r="I57" s="74">
        <f t="shared" si="2"/>
        <v>100</v>
      </c>
      <c r="J57" s="74">
        <f t="shared" si="1"/>
        <v>100</v>
      </c>
    </row>
    <row r="58" spans="1:10" s="39" customFormat="1" ht="110.25">
      <c r="A58" s="9" t="s">
        <v>107</v>
      </c>
      <c r="B58" s="9"/>
      <c r="C58" s="11" t="s">
        <v>11</v>
      </c>
      <c r="D58" s="12">
        <v>4724.2</v>
      </c>
      <c r="E58" s="57">
        <v>4624.2</v>
      </c>
      <c r="F58" s="69">
        <v>4624.2</v>
      </c>
      <c r="G58" s="69"/>
      <c r="H58" s="58">
        <f t="shared" si="3"/>
        <v>4624.2</v>
      </c>
      <c r="I58" s="74">
        <f t="shared" si="2"/>
        <v>98</v>
      </c>
      <c r="J58" s="74">
        <f t="shared" si="1"/>
        <v>100</v>
      </c>
    </row>
    <row r="59" spans="1:10" s="39" customFormat="1" ht="78.75">
      <c r="A59" s="9" t="s">
        <v>108</v>
      </c>
      <c r="B59" s="9"/>
      <c r="C59" s="11" t="s">
        <v>15</v>
      </c>
      <c r="D59" s="12">
        <v>13628.1</v>
      </c>
      <c r="E59" s="65">
        <v>13083.3</v>
      </c>
      <c r="F59" s="72">
        <v>13083.3</v>
      </c>
      <c r="G59" s="69"/>
      <c r="H59" s="58">
        <f t="shared" si="3"/>
        <v>13083.3</v>
      </c>
      <c r="I59" s="74">
        <f t="shared" si="2"/>
        <v>96</v>
      </c>
      <c r="J59" s="74">
        <f t="shared" si="1"/>
        <v>100</v>
      </c>
    </row>
    <row r="60" spans="1:10" s="39" customFormat="1" ht="31.5">
      <c r="A60" s="9" t="s">
        <v>109</v>
      </c>
      <c r="B60" s="9"/>
      <c r="C60" s="11" t="s">
        <v>10</v>
      </c>
      <c r="D60" s="12">
        <v>155728.3</v>
      </c>
      <c r="E60" s="65">
        <v>155448.7</v>
      </c>
      <c r="F60" s="72">
        <v>155448.7</v>
      </c>
      <c r="G60" s="69"/>
      <c r="H60" s="58">
        <f t="shared" si="3"/>
        <v>155448.7</v>
      </c>
      <c r="I60" s="74">
        <f t="shared" si="2"/>
        <v>100</v>
      </c>
      <c r="J60" s="74">
        <f t="shared" si="1"/>
        <v>100</v>
      </c>
    </row>
    <row r="61" spans="1:10" s="39" customFormat="1" ht="47.25">
      <c r="A61" s="9" t="s">
        <v>110</v>
      </c>
      <c r="B61" s="42"/>
      <c r="C61" s="35" t="s">
        <v>78</v>
      </c>
      <c r="D61" s="12">
        <v>0</v>
      </c>
      <c r="E61" s="65">
        <v>0</v>
      </c>
      <c r="F61" s="72">
        <v>0</v>
      </c>
      <c r="G61" s="69"/>
      <c r="H61" s="58">
        <f t="shared" si="3"/>
        <v>0</v>
      </c>
      <c r="I61" s="74">
        <v>0</v>
      </c>
      <c r="J61" s="74">
        <v>0</v>
      </c>
    </row>
    <row r="62" spans="1:10" s="39" customFormat="1" ht="31.5">
      <c r="A62" s="9" t="s">
        <v>111</v>
      </c>
      <c r="B62" s="9"/>
      <c r="C62" s="11" t="s">
        <v>79</v>
      </c>
      <c r="D62" s="12">
        <v>32488.1</v>
      </c>
      <c r="E62" s="65">
        <v>32311.9</v>
      </c>
      <c r="F62" s="72">
        <v>32311.9</v>
      </c>
      <c r="G62" s="69"/>
      <c r="H62" s="58">
        <f t="shared" si="3"/>
        <v>32311.9</v>
      </c>
      <c r="I62" s="74">
        <f t="shared" si="2"/>
        <v>99</v>
      </c>
      <c r="J62" s="74">
        <f t="shared" si="1"/>
        <v>100</v>
      </c>
    </row>
    <row r="63" spans="1:10" s="14" customFormat="1" ht="47.25">
      <c r="A63" s="10" t="s">
        <v>112</v>
      </c>
      <c r="B63" s="10" t="s">
        <v>22</v>
      </c>
      <c r="C63" s="26" t="s">
        <v>16</v>
      </c>
      <c r="D63" s="8">
        <f>D64+D67</f>
        <v>293849.4</v>
      </c>
      <c r="E63" s="8">
        <f>E64+E67</f>
        <v>292642.4</v>
      </c>
      <c r="F63" s="8">
        <f>F64+F67</f>
        <v>292642.4</v>
      </c>
      <c r="G63" s="8">
        <f>G64+G67</f>
        <v>0</v>
      </c>
      <c r="H63" s="8">
        <f>H64+H67</f>
        <v>292642.4</v>
      </c>
      <c r="I63" s="74">
        <f t="shared" si="2"/>
        <v>100</v>
      </c>
      <c r="J63" s="74">
        <f t="shared" si="1"/>
        <v>100</v>
      </c>
    </row>
    <row r="64" spans="1:10" s="14" customFormat="1" ht="31.5">
      <c r="A64" s="9" t="s">
        <v>113</v>
      </c>
      <c r="B64" s="10"/>
      <c r="C64" s="11" t="s">
        <v>13</v>
      </c>
      <c r="D64" s="12">
        <f>D65+D66</f>
        <v>283116.1</v>
      </c>
      <c r="E64" s="12">
        <f>E65+E66</f>
        <v>282190.4</v>
      </c>
      <c r="F64" s="12">
        <f>F65+F66</f>
        <v>282190.4</v>
      </c>
      <c r="G64" s="71">
        <f>G65+G66</f>
        <v>0</v>
      </c>
      <c r="H64" s="58">
        <f t="shared" si="3"/>
        <v>282190.4</v>
      </c>
      <c r="I64" s="74">
        <f t="shared" si="2"/>
        <v>100</v>
      </c>
      <c r="J64" s="74">
        <f t="shared" si="1"/>
        <v>100</v>
      </c>
    </row>
    <row r="65" spans="1:10" s="14" customFormat="1" ht="31.5">
      <c r="A65" s="9"/>
      <c r="B65" s="10" t="s">
        <v>37</v>
      </c>
      <c r="C65" s="28" t="s">
        <v>92</v>
      </c>
      <c r="D65" s="43">
        <v>171191.7</v>
      </c>
      <c r="E65" s="66">
        <v>170664.2</v>
      </c>
      <c r="F65" s="66">
        <v>170664.2</v>
      </c>
      <c r="G65" s="82"/>
      <c r="H65" s="58">
        <f t="shared" si="3"/>
        <v>170664.2</v>
      </c>
      <c r="I65" s="74">
        <f t="shared" si="2"/>
        <v>100</v>
      </c>
      <c r="J65" s="74">
        <f t="shared" si="1"/>
        <v>100</v>
      </c>
    </row>
    <row r="66" spans="1:10" s="45" customFormat="1" ht="31.5">
      <c r="A66" s="27"/>
      <c r="B66" s="10" t="s">
        <v>41</v>
      </c>
      <c r="C66" s="28" t="s">
        <v>26</v>
      </c>
      <c r="D66" s="43">
        <v>111924.4</v>
      </c>
      <c r="E66" s="66">
        <v>111526.2</v>
      </c>
      <c r="F66" s="73">
        <v>111526.2</v>
      </c>
      <c r="G66" s="84"/>
      <c r="H66" s="58">
        <f t="shared" si="3"/>
        <v>111526.2</v>
      </c>
      <c r="I66" s="74">
        <f t="shared" si="2"/>
        <v>100</v>
      </c>
      <c r="J66" s="74">
        <f t="shared" si="1"/>
        <v>100</v>
      </c>
    </row>
    <row r="67" spans="1:10" s="14" customFormat="1" ht="47.25">
      <c r="A67" s="9" t="s">
        <v>114</v>
      </c>
      <c r="B67" s="10"/>
      <c r="C67" s="11" t="s">
        <v>17</v>
      </c>
      <c r="D67" s="12">
        <v>10733.3</v>
      </c>
      <c r="E67" s="65">
        <v>10452</v>
      </c>
      <c r="F67" s="65">
        <v>10452</v>
      </c>
      <c r="G67" s="82"/>
      <c r="H67" s="58">
        <f t="shared" si="3"/>
        <v>10452</v>
      </c>
      <c r="I67" s="74">
        <f t="shared" si="2"/>
        <v>97</v>
      </c>
      <c r="J67" s="74">
        <f t="shared" si="1"/>
        <v>100</v>
      </c>
    </row>
    <row r="68" spans="1:10" s="39" customFormat="1" ht="47.25">
      <c r="A68" s="9" t="s">
        <v>115</v>
      </c>
      <c r="B68" s="9" t="s">
        <v>2</v>
      </c>
      <c r="C68" s="11" t="s">
        <v>52</v>
      </c>
      <c r="D68" s="12">
        <v>785398.6</v>
      </c>
      <c r="E68" s="65">
        <v>785366.8</v>
      </c>
      <c r="F68" s="72">
        <v>785366.8</v>
      </c>
      <c r="G68" s="69"/>
      <c r="H68" s="58">
        <f t="shared" si="3"/>
        <v>785366.8</v>
      </c>
      <c r="I68" s="74">
        <f t="shared" si="2"/>
        <v>100</v>
      </c>
      <c r="J68" s="74">
        <f t="shared" si="1"/>
        <v>100</v>
      </c>
    </row>
    <row r="69" spans="1:10" s="39" customFormat="1" ht="47.25">
      <c r="A69" s="9" t="s">
        <v>188</v>
      </c>
      <c r="B69" s="9" t="s">
        <v>2</v>
      </c>
      <c r="C69" s="11" t="s">
        <v>189</v>
      </c>
      <c r="D69" s="12">
        <v>204661.4</v>
      </c>
      <c r="E69" s="65">
        <v>202359</v>
      </c>
      <c r="F69" s="72">
        <v>202359</v>
      </c>
      <c r="G69" s="69"/>
      <c r="H69" s="58">
        <f t="shared" si="3"/>
        <v>202359</v>
      </c>
      <c r="I69" s="74">
        <f t="shared" si="2"/>
        <v>99</v>
      </c>
      <c r="J69" s="74">
        <f t="shared" si="1"/>
        <v>100</v>
      </c>
    </row>
    <row r="70" spans="1:10" s="39" customFormat="1" ht="96.75" customHeight="1">
      <c r="A70" s="9" t="s">
        <v>116</v>
      </c>
      <c r="B70" s="9"/>
      <c r="C70" s="11" t="s">
        <v>18</v>
      </c>
      <c r="D70" s="12">
        <v>40.7</v>
      </c>
      <c r="E70" s="65">
        <v>31.1</v>
      </c>
      <c r="F70" s="72">
        <v>31.1</v>
      </c>
      <c r="G70" s="69"/>
      <c r="H70" s="58">
        <f t="shared" si="3"/>
        <v>31.1</v>
      </c>
      <c r="I70" s="74">
        <f t="shared" si="2"/>
        <v>76</v>
      </c>
      <c r="J70" s="74">
        <f t="shared" si="1"/>
        <v>100</v>
      </c>
    </row>
    <row r="71" spans="1:10" s="39" customFormat="1" ht="96" customHeight="1">
      <c r="A71" s="9" t="s">
        <v>117</v>
      </c>
      <c r="B71" s="9" t="s">
        <v>34</v>
      </c>
      <c r="C71" s="11" t="s">
        <v>19</v>
      </c>
      <c r="D71" s="12">
        <v>29.9</v>
      </c>
      <c r="E71" s="65">
        <v>4.6</v>
      </c>
      <c r="F71" s="72">
        <v>4.6</v>
      </c>
      <c r="G71" s="69"/>
      <c r="H71" s="58">
        <f t="shared" si="3"/>
        <v>4.6</v>
      </c>
      <c r="I71" s="74">
        <f aca="true" t="shared" si="4" ref="I71:I128">E71*100/D71</f>
        <v>15</v>
      </c>
      <c r="J71" s="74">
        <f aca="true" t="shared" si="5" ref="J71:J128">E71*100/H71</f>
        <v>100</v>
      </c>
    </row>
    <row r="72" spans="1:10" s="39" customFormat="1" ht="176.25" customHeight="1">
      <c r="A72" s="9" t="s">
        <v>118</v>
      </c>
      <c r="B72" s="9" t="s">
        <v>37</v>
      </c>
      <c r="C72" s="11" t="s">
        <v>31</v>
      </c>
      <c r="D72" s="12">
        <v>403564.8</v>
      </c>
      <c r="E72" s="65">
        <v>395020.5</v>
      </c>
      <c r="F72" s="72">
        <v>395020.5</v>
      </c>
      <c r="G72" s="69"/>
      <c r="H72" s="58">
        <f aca="true" t="shared" si="6" ref="H72:H128">G72+E72</f>
        <v>395020.5</v>
      </c>
      <c r="I72" s="74">
        <f t="shared" si="4"/>
        <v>98</v>
      </c>
      <c r="J72" s="74">
        <f t="shared" si="5"/>
        <v>100</v>
      </c>
    </row>
    <row r="73" spans="1:10" s="14" customFormat="1" ht="78.75">
      <c r="A73" s="15" t="s">
        <v>119</v>
      </c>
      <c r="B73" s="10"/>
      <c r="C73" s="16" t="s">
        <v>27</v>
      </c>
      <c r="D73" s="8">
        <f>D74+D75</f>
        <v>363168.9</v>
      </c>
      <c r="E73" s="8">
        <f>E74+E75</f>
        <v>362284.4</v>
      </c>
      <c r="F73" s="8">
        <f>F74+F75</f>
        <v>362284.4</v>
      </c>
      <c r="G73" s="8">
        <f>G74+G75</f>
        <v>0</v>
      </c>
      <c r="H73" s="8">
        <f>H74+H75</f>
        <v>362284.4</v>
      </c>
      <c r="I73" s="74">
        <f t="shared" si="4"/>
        <v>100</v>
      </c>
      <c r="J73" s="74">
        <f t="shared" si="5"/>
        <v>100</v>
      </c>
    </row>
    <row r="74" spans="1:10" s="25" customFormat="1" ht="31.5">
      <c r="A74" s="10"/>
      <c r="B74" s="10" t="s">
        <v>37</v>
      </c>
      <c r="C74" s="26" t="s">
        <v>91</v>
      </c>
      <c r="D74" s="19">
        <v>256615.3</v>
      </c>
      <c r="E74" s="66">
        <v>256099.6</v>
      </c>
      <c r="F74" s="66">
        <v>256099.6</v>
      </c>
      <c r="G74" s="68"/>
      <c r="H74" s="58">
        <f t="shared" si="6"/>
        <v>256099.6</v>
      </c>
      <c r="I74" s="74">
        <f t="shared" si="4"/>
        <v>100</v>
      </c>
      <c r="J74" s="74">
        <f t="shared" si="5"/>
        <v>100</v>
      </c>
    </row>
    <row r="75" spans="1:10" s="25" customFormat="1" ht="35.25" customHeight="1">
      <c r="A75" s="10"/>
      <c r="B75" s="10" t="s">
        <v>41</v>
      </c>
      <c r="C75" s="26" t="s">
        <v>28</v>
      </c>
      <c r="D75" s="19">
        <v>106553.6</v>
      </c>
      <c r="E75" s="66">
        <v>106184.8</v>
      </c>
      <c r="F75" s="66">
        <v>106184.8</v>
      </c>
      <c r="G75" s="68"/>
      <c r="H75" s="58">
        <f t="shared" si="6"/>
        <v>106184.8</v>
      </c>
      <c r="I75" s="74">
        <f t="shared" si="4"/>
        <v>100</v>
      </c>
      <c r="J75" s="74">
        <f t="shared" si="5"/>
        <v>100</v>
      </c>
    </row>
    <row r="76" spans="1:10" s="39" customFormat="1" ht="63">
      <c r="A76" s="9" t="s">
        <v>120</v>
      </c>
      <c r="B76" s="9" t="s">
        <v>34</v>
      </c>
      <c r="C76" s="11" t="s">
        <v>20</v>
      </c>
      <c r="D76" s="12">
        <v>142388.2</v>
      </c>
      <c r="E76" s="65">
        <v>139024.8</v>
      </c>
      <c r="F76" s="72">
        <v>139024.8</v>
      </c>
      <c r="G76" s="69"/>
      <c r="H76" s="58">
        <f t="shared" si="6"/>
        <v>139024.8</v>
      </c>
      <c r="I76" s="74">
        <f t="shared" si="4"/>
        <v>98</v>
      </c>
      <c r="J76" s="74">
        <f t="shared" si="5"/>
        <v>100</v>
      </c>
    </row>
    <row r="77" spans="1:10" s="39" customFormat="1" ht="48.75" customHeight="1">
      <c r="A77" s="9" t="s">
        <v>121</v>
      </c>
      <c r="B77" s="9" t="s">
        <v>37</v>
      </c>
      <c r="C77" s="11" t="s">
        <v>29</v>
      </c>
      <c r="D77" s="12">
        <v>183771.2</v>
      </c>
      <c r="E77" s="65">
        <v>183516.6</v>
      </c>
      <c r="F77" s="72">
        <v>183516.6</v>
      </c>
      <c r="G77" s="69"/>
      <c r="H77" s="58">
        <f t="shared" si="6"/>
        <v>183516.6</v>
      </c>
      <c r="I77" s="74">
        <f t="shared" si="4"/>
        <v>100</v>
      </c>
      <c r="J77" s="74">
        <f t="shared" si="5"/>
        <v>100</v>
      </c>
    </row>
    <row r="78" spans="1:10" s="25" customFormat="1" ht="37.5" customHeight="1">
      <c r="A78" s="15" t="s">
        <v>122</v>
      </c>
      <c r="B78" s="15" t="s">
        <v>37</v>
      </c>
      <c r="C78" s="16" t="s">
        <v>51</v>
      </c>
      <c r="D78" s="47">
        <v>553.1</v>
      </c>
      <c r="E78" s="65">
        <v>544.7</v>
      </c>
      <c r="F78" s="65">
        <v>544.7</v>
      </c>
      <c r="G78" s="68"/>
      <c r="H78" s="58">
        <f t="shared" si="6"/>
        <v>544.7</v>
      </c>
      <c r="I78" s="74">
        <f t="shared" si="4"/>
        <v>98</v>
      </c>
      <c r="J78" s="74">
        <f t="shared" si="5"/>
        <v>100</v>
      </c>
    </row>
    <row r="79" spans="1:10" s="25" customFormat="1" ht="31.5">
      <c r="A79" s="9" t="s">
        <v>123</v>
      </c>
      <c r="B79" s="15"/>
      <c r="C79" s="11" t="s">
        <v>40</v>
      </c>
      <c r="D79" s="8">
        <f>D80</f>
        <v>128003.1</v>
      </c>
      <c r="E79" s="70">
        <f>E80</f>
        <v>127715.8</v>
      </c>
      <c r="F79" s="70">
        <f>F80</f>
        <v>127715.8</v>
      </c>
      <c r="G79" s="70">
        <f>G80</f>
        <v>0</v>
      </c>
      <c r="H79" s="70">
        <f>H80</f>
        <v>127715.8</v>
      </c>
      <c r="I79" s="74">
        <f t="shared" si="4"/>
        <v>100</v>
      </c>
      <c r="J79" s="74">
        <f t="shared" si="5"/>
        <v>100</v>
      </c>
    </row>
    <row r="80" spans="1:10" s="39" customFormat="1" ht="47.25">
      <c r="A80" s="10"/>
      <c r="B80" s="10" t="s">
        <v>41</v>
      </c>
      <c r="C80" s="26" t="s">
        <v>30</v>
      </c>
      <c r="D80" s="43">
        <v>128003.1</v>
      </c>
      <c r="E80" s="66">
        <v>127715.8</v>
      </c>
      <c r="F80" s="73">
        <v>127715.8</v>
      </c>
      <c r="G80" s="69"/>
      <c r="H80" s="58">
        <f>G80+E80</f>
        <v>127715.8</v>
      </c>
      <c r="I80" s="74">
        <f t="shared" si="4"/>
        <v>100</v>
      </c>
      <c r="J80" s="74">
        <f t="shared" si="5"/>
        <v>100</v>
      </c>
    </row>
    <row r="81" spans="1:10" s="25" customFormat="1" ht="55.5" customHeight="1">
      <c r="A81" s="9" t="s">
        <v>124</v>
      </c>
      <c r="B81" s="15"/>
      <c r="C81" s="11" t="s">
        <v>80</v>
      </c>
      <c r="D81" s="8">
        <v>18919</v>
      </c>
      <c r="E81" s="65">
        <v>18384.9</v>
      </c>
      <c r="F81" s="65">
        <v>18384.9</v>
      </c>
      <c r="G81" s="65">
        <v>0</v>
      </c>
      <c r="H81" s="57">
        <f>G81+E81</f>
        <v>18384.9</v>
      </c>
      <c r="I81" s="74">
        <f t="shared" si="4"/>
        <v>97</v>
      </c>
      <c r="J81" s="74">
        <f t="shared" si="5"/>
        <v>100</v>
      </c>
    </row>
    <row r="82" spans="1:10" s="14" customFormat="1" ht="47.25">
      <c r="A82" s="10" t="s">
        <v>125</v>
      </c>
      <c r="B82" s="10" t="s">
        <v>33</v>
      </c>
      <c r="C82" s="6" t="s">
        <v>74</v>
      </c>
      <c r="D82" s="8">
        <v>106.3</v>
      </c>
      <c r="E82" s="65">
        <v>0</v>
      </c>
      <c r="F82" s="66">
        <v>0</v>
      </c>
      <c r="G82" s="82"/>
      <c r="H82" s="58">
        <f t="shared" si="6"/>
        <v>0</v>
      </c>
      <c r="I82" s="74">
        <f t="shared" si="4"/>
        <v>0</v>
      </c>
      <c r="J82" s="74">
        <v>0</v>
      </c>
    </row>
    <row r="83" spans="1:10" s="14" customFormat="1" ht="78.75">
      <c r="A83" s="35" t="s">
        <v>151</v>
      </c>
      <c r="B83" s="6" t="s">
        <v>150</v>
      </c>
      <c r="C83" s="16" t="s">
        <v>144</v>
      </c>
      <c r="D83" s="8">
        <v>40423.7</v>
      </c>
      <c r="E83" s="65">
        <v>40285.2</v>
      </c>
      <c r="F83" s="65">
        <v>40285.2</v>
      </c>
      <c r="G83" s="82"/>
      <c r="H83" s="58">
        <f t="shared" si="6"/>
        <v>40285.2</v>
      </c>
      <c r="I83" s="74">
        <f t="shared" si="4"/>
        <v>100</v>
      </c>
      <c r="J83" s="74">
        <f t="shared" si="5"/>
        <v>100</v>
      </c>
    </row>
    <row r="84" spans="1:10" s="14" customFormat="1" ht="110.25">
      <c r="A84" s="35" t="s">
        <v>196</v>
      </c>
      <c r="B84" s="6" t="s">
        <v>150</v>
      </c>
      <c r="C84" s="16" t="s">
        <v>197</v>
      </c>
      <c r="D84" s="8">
        <v>36157.1</v>
      </c>
      <c r="E84" s="70">
        <v>35990.1</v>
      </c>
      <c r="F84" s="70">
        <v>35990.1</v>
      </c>
      <c r="G84" s="81"/>
      <c r="H84" s="58">
        <f t="shared" si="6"/>
        <v>35990.1</v>
      </c>
      <c r="I84" s="74">
        <f t="shared" si="4"/>
        <v>100</v>
      </c>
      <c r="J84" s="74">
        <f t="shared" si="5"/>
        <v>100</v>
      </c>
    </row>
    <row r="85" spans="1:10" s="14" customFormat="1" ht="63">
      <c r="A85" s="10"/>
      <c r="B85" s="10"/>
      <c r="C85" s="6" t="s">
        <v>157</v>
      </c>
      <c r="D85" s="8">
        <f>D86+D87+D88</f>
        <v>2332.9</v>
      </c>
      <c r="E85" s="8">
        <f>E86+E87+E88</f>
        <v>2313.9</v>
      </c>
      <c r="F85" s="8">
        <f>F86+F87+F88</f>
        <v>2313.9</v>
      </c>
      <c r="G85" s="8">
        <f>G86+G87+G88</f>
        <v>0</v>
      </c>
      <c r="H85" s="8">
        <f>H86+H87+H88</f>
        <v>2313.9</v>
      </c>
      <c r="I85" s="74">
        <f t="shared" si="4"/>
        <v>99</v>
      </c>
      <c r="J85" s="74">
        <f t="shared" si="5"/>
        <v>100</v>
      </c>
    </row>
    <row r="86" spans="1:10" s="14" customFormat="1" ht="31.5">
      <c r="A86" s="10" t="s">
        <v>161</v>
      </c>
      <c r="B86" s="10" t="s">
        <v>37</v>
      </c>
      <c r="C86" s="17" t="s">
        <v>162</v>
      </c>
      <c r="D86" s="19">
        <v>1491.1</v>
      </c>
      <c r="E86" s="66">
        <v>1491.1</v>
      </c>
      <c r="F86" s="66">
        <v>1491.1</v>
      </c>
      <c r="G86" s="82"/>
      <c r="H86" s="58">
        <f t="shared" si="6"/>
        <v>1491.1</v>
      </c>
      <c r="I86" s="74">
        <f t="shared" si="4"/>
        <v>100</v>
      </c>
      <c r="J86" s="74">
        <f t="shared" si="5"/>
        <v>100</v>
      </c>
    </row>
    <row r="87" spans="1:10" s="14" customFormat="1" ht="31.5">
      <c r="A87" s="10" t="s">
        <v>163</v>
      </c>
      <c r="B87" s="10" t="s">
        <v>37</v>
      </c>
      <c r="C87" s="17" t="s">
        <v>164</v>
      </c>
      <c r="D87" s="19">
        <f>112.2+700</f>
        <v>812.2</v>
      </c>
      <c r="E87" s="66">
        <f>682.7+112.3</f>
        <v>795</v>
      </c>
      <c r="F87" s="66">
        <f>682.7+112.3</f>
        <v>795</v>
      </c>
      <c r="G87" s="82"/>
      <c r="H87" s="58">
        <f t="shared" si="6"/>
        <v>795</v>
      </c>
      <c r="I87" s="74">
        <f t="shared" si="4"/>
        <v>98</v>
      </c>
      <c r="J87" s="74">
        <f t="shared" si="5"/>
        <v>100</v>
      </c>
    </row>
    <row r="88" spans="1:10" s="14" customFormat="1" ht="31.5">
      <c r="A88" s="10" t="s">
        <v>158</v>
      </c>
      <c r="B88" s="17" t="s">
        <v>159</v>
      </c>
      <c r="C88" s="17" t="s">
        <v>160</v>
      </c>
      <c r="D88" s="19">
        <v>29.6</v>
      </c>
      <c r="E88" s="66">
        <v>27.8</v>
      </c>
      <c r="F88" s="66">
        <v>27.8</v>
      </c>
      <c r="G88" s="82"/>
      <c r="H88" s="58">
        <f t="shared" si="6"/>
        <v>27.8</v>
      </c>
      <c r="I88" s="74">
        <f t="shared" si="4"/>
        <v>94</v>
      </c>
      <c r="J88" s="74">
        <f t="shared" si="5"/>
        <v>100</v>
      </c>
    </row>
    <row r="89" spans="1:10" s="14" customFormat="1" ht="31.5">
      <c r="A89" s="10" t="s">
        <v>171</v>
      </c>
      <c r="B89" s="17" t="s">
        <v>34</v>
      </c>
      <c r="C89" s="26" t="s">
        <v>172</v>
      </c>
      <c r="D89" s="19">
        <v>0</v>
      </c>
      <c r="E89" s="70">
        <v>0</v>
      </c>
      <c r="F89" s="70">
        <v>0</v>
      </c>
      <c r="G89" s="70"/>
      <c r="H89" s="58">
        <f t="shared" si="6"/>
        <v>0</v>
      </c>
      <c r="I89" s="74">
        <v>0</v>
      </c>
      <c r="J89" s="74">
        <v>0</v>
      </c>
    </row>
    <row r="90" spans="1:10" s="14" customFormat="1" ht="31.5">
      <c r="A90" s="10" t="s">
        <v>207</v>
      </c>
      <c r="B90" s="17" t="s">
        <v>208</v>
      </c>
      <c r="C90" s="26" t="s">
        <v>206</v>
      </c>
      <c r="D90" s="19">
        <v>3500</v>
      </c>
      <c r="E90" s="81">
        <v>3248.8</v>
      </c>
      <c r="F90" s="81">
        <v>3248.8</v>
      </c>
      <c r="G90" s="70">
        <f>G91+G92+G93</f>
        <v>0</v>
      </c>
      <c r="H90" s="58">
        <f t="shared" si="6"/>
        <v>3248.8</v>
      </c>
      <c r="I90" s="74">
        <f t="shared" si="4"/>
        <v>93</v>
      </c>
      <c r="J90" s="74">
        <f t="shared" si="5"/>
        <v>100</v>
      </c>
    </row>
    <row r="91" spans="1:10" s="14" customFormat="1" ht="47.25">
      <c r="A91" s="10"/>
      <c r="B91" s="10"/>
      <c r="C91" s="16" t="s">
        <v>81</v>
      </c>
      <c r="D91" s="8">
        <f>D92+D93+D94</f>
        <v>19194</v>
      </c>
      <c r="E91" s="8">
        <f>E92+E93+E94</f>
        <v>16723.6</v>
      </c>
      <c r="F91" s="8">
        <f>F92+F93+F94</f>
        <v>16723.6</v>
      </c>
      <c r="G91" s="8">
        <f>G92+G93+G94</f>
        <v>0</v>
      </c>
      <c r="H91" s="8">
        <f>H92+H93+H94</f>
        <v>16723.6</v>
      </c>
      <c r="I91" s="74">
        <f t="shared" si="4"/>
        <v>87</v>
      </c>
      <c r="J91" s="74">
        <f t="shared" si="5"/>
        <v>100</v>
      </c>
    </row>
    <row r="92" spans="1:10" s="14" customFormat="1" ht="31.5">
      <c r="A92" s="10" t="s">
        <v>126</v>
      </c>
      <c r="B92" s="10" t="s">
        <v>34</v>
      </c>
      <c r="C92" s="26" t="s">
        <v>32</v>
      </c>
      <c r="D92" s="19">
        <v>11000</v>
      </c>
      <c r="E92" s="81">
        <v>9206.8</v>
      </c>
      <c r="F92" s="81">
        <v>9206.8</v>
      </c>
      <c r="G92" s="71"/>
      <c r="H92" s="58">
        <f t="shared" si="6"/>
        <v>9206.8</v>
      </c>
      <c r="I92" s="74">
        <f t="shared" si="4"/>
        <v>84</v>
      </c>
      <c r="J92" s="74">
        <f t="shared" si="5"/>
        <v>100</v>
      </c>
    </row>
    <row r="93" spans="1:10" s="14" customFormat="1" ht="15.75">
      <c r="A93" s="10" t="s">
        <v>127</v>
      </c>
      <c r="B93" s="10" t="s">
        <v>33</v>
      </c>
      <c r="C93" s="26" t="s">
        <v>35</v>
      </c>
      <c r="D93" s="19">
        <v>110</v>
      </c>
      <c r="E93" s="81">
        <v>84.9</v>
      </c>
      <c r="F93" s="81">
        <v>84.9</v>
      </c>
      <c r="G93" s="71">
        <f>G94+G95+G96</f>
        <v>0</v>
      </c>
      <c r="H93" s="58">
        <f t="shared" si="6"/>
        <v>84.9</v>
      </c>
      <c r="I93" s="74">
        <f t="shared" si="4"/>
        <v>77</v>
      </c>
      <c r="J93" s="74">
        <f t="shared" si="5"/>
        <v>100</v>
      </c>
    </row>
    <row r="94" spans="1:10" s="14" customFormat="1" ht="47.25">
      <c r="A94" s="9" t="s">
        <v>128</v>
      </c>
      <c r="B94" s="15"/>
      <c r="C94" s="16" t="s">
        <v>44</v>
      </c>
      <c r="D94" s="12">
        <f>D95+D96+D97</f>
        <v>8084</v>
      </c>
      <c r="E94" s="12">
        <f>E95+E96+E97</f>
        <v>7431.9</v>
      </c>
      <c r="F94" s="12">
        <f>F95+F96+F97</f>
        <v>7431.9</v>
      </c>
      <c r="G94" s="12">
        <f>G95+G96+G97</f>
        <v>0</v>
      </c>
      <c r="H94" s="12">
        <f>H95+H96+H97</f>
        <v>7431.9</v>
      </c>
      <c r="I94" s="74">
        <f t="shared" si="4"/>
        <v>92</v>
      </c>
      <c r="J94" s="74">
        <f t="shared" si="5"/>
        <v>100</v>
      </c>
    </row>
    <row r="95" spans="1:10" s="14" customFormat="1" ht="78.75">
      <c r="A95" s="10" t="s">
        <v>129</v>
      </c>
      <c r="B95" s="10" t="s">
        <v>34</v>
      </c>
      <c r="C95" s="26" t="s">
        <v>82</v>
      </c>
      <c r="D95" s="19">
        <v>5550</v>
      </c>
      <c r="E95" s="66">
        <v>5550</v>
      </c>
      <c r="F95" s="66">
        <v>5550</v>
      </c>
      <c r="G95" s="82"/>
      <c r="H95" s="58">
        <f t="shared" si="6"/>
        <v>5550</v>
      </c>
      <c r="I95" s="74">
        <f t="shared" si="4"/>
        <v>100</v>
      </c>
      <c r="J95" s="74">
        <f t="shared" si="5"/>
        <v>100</v>
      </c>
    </row>
    <row r="96" spans="1:10" s="14" customFormat="1" ht="15.75">
      <c r="A96" s="10" t="s">
        <v>130</v>
      </c>
      <c r="B96" s="10" t="s">
        <v>24</v>
      </c>
      <c r="C96" s="26" t="s">
        <v>60</v>
      </c>
      <c r="D96" s="19">
        <v>98.2</v>
      </c>
      <c r="E96" s="81">
        <v>97.7</v>
      </c>
      <c r="F96" s="81">
        <v>97.7</v>
      </c>
      <c r="G96" s="81">
        <v>0</v>
      </c>
      <c r="H96" s="58">
        <f t="shared" si="6"/>
        <v>97.7</v>
      </c>
      <c r="I96" s="74">
        <f t="shared" si="4"/>
        <v>99</v>
      </c>
      <c r="J96" s="74">
        <f t="shared" si="5"/>
        <v>100</v>
      </c>
    </row>
    <row r="97" spans="1:10" s="14" customFormat="1" ht="63">
      <c r="A97" s="10" t="s">
        <v>131</v>
      </c>
      <c r="B97" s="10" t="s">
        <v>34</v>
      </c>
      <c r="C97" s="18" t="s">
        <v>77</v>
      </c>
      <c r="D97" s="19">
        <v>2435.8</v>
      </c>
      <c r="E97" s="81">
        <v>1784.2</v>
      </c>
      <c r="F97" s="81">
        <v>1784.2</v>
      </c>
      <c r="G97" s="70">
        <f>G98+G99+G100+G101</f>
        <v>0</v>
      </c>
      <c r="H97" s="58">
        <f t="shared" si="6"/>
        <v>1784.2</v>
      </c>
      <c r="I97" s="74">
        <f t="shared" si="4"/>
        <v>73</v>
      </c>
      <c r="J97" s="74">
        <f t="shared" si="5"/>
        <v>100</v>
      </c>
    </row>
    <row r="98" spans="1:10" s="14" customFormat="1" ht="63">
      <c r="A98" s="15"/>
      <c r="B98" s="15"/>
      <c r="C98" s="16" t="s">
        <v>83</v>
      </c>
      <c r="D98" s="8">
        <f>D99+D100+D101+D102</f>
        <v>29247.3</v>
      </c>
      <c r="E98" s="8">
        <f>E99+E100+E101+E102</f>
        <v>28692.5</v>
      </c>
      <c r="F98" s="8">
        <f>F99+F100+F101+F102</f>
        <v>28692.5</v>
      </c>
      <c r="G98" s="8">
        <f>G99+G100+G101+G102</f>
        <v>0</v>
      </c>
      <c r="H98" s="8">
        <f>H99+H100+H101+H102</f>
        <v>28692.5</v>
      </c>
      <c r="I98" s="74">
        <f t="shared" si="4"/>
        <v>98</v>
      </c>
      <c r="J98" s="74">
        <f t="shared" si="5"/>
        <v>100</v>
      </c>
    </row>
    <row r="99" spans="1:10" s="14" customFormat="1" ht="78.75">
      <c r="A99" s="10" t="s">
        <v>132</v>
      </c>
      <c r="B99" s="10" t="s">
        <v>34</v>
      </c>
      <c r="C99" s="26" t="s">
        <v>25</v>
      </c>
      <c r="D99" s="19">
        <v>18797.3</v>
      </c>
      <c r="E99" s="66">
        <v>18445</v>
      </c>
      <c r="F99" s="66">
        <v>18445</v>
      </c>
      <c r="G99" s="82"/>
      <c r="H99" s="58">
        <f t="shared" si="6"/>
        <v>18445</v>
      </c>
      <c r="I99" s="74">
        <f t="shared" si="4"/>
        <v>98</v>
      </c>
      <c r="J99" s="74">
        <f t="shared" si="5"/>
        <v>100</v>
      </c>
    </row>
    <row r="100" spans="1:10" s="14" customFormat="1" ht="94.5">
      <c r="A100" s="10" t="s">
        <v>132</v>
      </c>
      <c r="B100" s="10" t="s">
        <v>34</v>
      </c>
      <c r="C100" s="26" t="s">
        <v>45</v>
      </c>
      <c r="D100" s="19">
        <v>0</v>
      </c>
      <c r="E100" s="71">
        <v>0</v>
      </c>
      <c r="F100" s="71">
        <v>0</v>
      </c>
      <c r="G100" s="71">
        <f>G101+G102</f>
        <v>0</v>
      </c>
      <c r="H100" s="58">
        <f t="shared" si="6"/>
        <v>0</v>
      </c>
      <c r="I100" s="74">
        <v>0</v>
      </c>
      <c r="J100" s="74">
        <v>0</v>
      </c>
    </row>
    <row r="101" spans="1:10" s="14" customFormat="1" ht="55.5" customHeight="1">
      <c r="A101" s="10" t="s">
        <v>133</v>
      </c>
      <c r="B101" s="10" t="s">
        <v>39</v>
      </c>
      <c r="C101" s="26" t="s">
        <v>54</v>
      </c>
      <c r="D101" s="19">
        <v>1300</v>
      </c>
      <c r="E101" s="81">
        <v>1293.5</v>
      </c>
      <c r="F101" s="81">
        <v>1293.5</v>
      </c>
      <c r="G101" s="71">
        <f>G102+G103</f>
        <v>0</v>
      </c>
      <c r="H101" s="58">
        <f t="shared" si="6"/>
        <v>1293.5</v>
      </c>
      <c r="I101" s="74">
        <f t="shared" si="4"/>
        <v>100</v>
      </c>
      <c r="J101" s="74">
        <f t="shared" si="5"/>
        <v>100</v>
      </c>
    </row>
    <row r="102" spans="1:10" s="39" customFormat="1" ht="47.25">
      <c r="A102" s="10"/>
      <c r="B102" s="10"/>
      <c r="C102" s="11" t="s">
        <v>90</v>
      </c>
      <c r="D102" s="12">
        <f>D103+D104</f>
        <v>9150</v>
      </c>
      <c r="E102" s="12">
        <f>E103+E104</f>
        <v>8954</v>
      </c>
      <c r="F102" s="12">
        <f>F103+F104</f>
        <v>8954</v>
      </c>
      <c r="G102" s="12">
        <f>G103+G104</f>
        <v>0</v>
      </c>
      <c r="H102" s="12">
        <f>H103+H104</f>
        <v>8954</v>
      </c>
      <c r="I102" s="74">
        <f t="shared" si="4"/>
        <v>98</v>
      </c>
      <c r="J102" s="74">
        <f t="shared" si="5"/>
        <v>100</v>
      </c>
    </row>
    <row r="103" spans="1:10" s="25" customFormat="1" ht="94.5">
      <c r="A103" s="10" t="s">
        <v>166</v>
      </c>
      <c r="B103" s="10" t="s">
        <v>34</v>
      </c>
      <c r="C103" s="26" t="s">
        <v>50</v>
      </c>
      <c r="D103" s="19">
        <v>9000</v>
      </c>
      <c r="E103" s="81">
        <v>8954</v>
      </c>
      <c r="F103" s="81">
        <v>8954</v>
      </c>
      <c r="G103" s="70">
        <f>SUM(G104)</f>
        <v>0</v>
      </c>
      <c r="H103" s="58">
        <f t="shared" si="6"/>
        <v>8954</v>
      </c>
      <c r="I103" s="74">
        <f t="shared" si="4"/>
        <v>99</v>
      </c>
      <c r="J103" s="74">
        <f t="shared" si="5"/>
        <v>100</v>
      </c>
    </row>
    <row r="104" spans="1:10" s="14" customFormat="1" ht="15.75">
      <c r="A104" s="10" t="s">
        <v>167</v>
      </c>
      <c r="B104" s="10" t="s">
        <v>33</v>
      </c>
      <c r="C104" s="26" t="s">
        <v>35</v>
      </c>
      <c r="D104" s="19">
        <v>150</v>
      </c>
      <c r="E104" s="65">
        <v>0</v>
      </c>
      <c r="F104" s="66">
        <v>0</v>
      </c>
      <c r="G104" s="82"/>
      <c r="H104" s="58">
        <f t="shared" si="6"/>
        <v>0</v>
      </c>
      <c r="I104" s="74">
        <f t="shared" si="4"/>
        <v>0</v>
      </c>
      <c r="J104" s="74">
        <v>0</v>
      </c>
    </row>
    <row r="105" spans="1:10" s="14" customFormat="1" ht="15.75">
      <c r="A105" s="15" t="s">
        <v>42</v>
      </c>
      <c r="B105" s="33"/>
      <c r="C105" s="6" t="s">
        <v>7</v>
      </c>
      <c r="D105" s="8">
        <f>SUM(D106)</f>
        <v>0</v>
      </c>
      <c r="E105" s="70">
        <v>0</v>
      </c>
      <c r="F105" s="70">
        <v>0</v>
      </c>
      <c r="G105" s="70">
        <v>0</v>
      </c>
      <c r="H105" s="58">
        <f t="shared" si="6"/>
        <v>0</v>
      </c>
      <c r="I105" s="74">
        <v>0</v>
      </c>
      <c r="J105" s="74">
        <v>0</v>
      </c>
    </row>
    <row r="106" spans="1:10" s="14" customFormat="1" ht="94.5">
      <c r="A106" s="10" t="s">
        <v>134</v>
      </c>
      <c r="B106" s="10" t="s">
        <v>43</v>
      </c>
      <c r="C106" s="18" t="s">
        <v>21</v>
      </c>
      <c r="D106" s="19">
        <v>0</v>
      </c>
      <c r="E106" s="70">
        <v>0</v>
      </c>
      <c r="F106" s="70">
        <v>0</v>
      </c>
      <c r="G106" s="70">
        <v>0</v>
      </c>
      <c r="H106" s="58">
        <f t="shared" si="6"/>
        <v>0</v>
      </c>
      <c r="I106" s="74">
        <v>0</v>
      </c>
      <c r="J106" s="74">
        <v>0</v>
      </c>
    </row>
    <row r="107" spans="1:10" s="14" customFormat="1" ht="31.5">
      <c r="A107" s="9" t="s">
        <v>8</v>
      </c>
      <c r="B107" s="9"/>
      <c r="C107" s="48" t="s">
        <v>9</v>
      </c>
      <c r="D107" s="8">
        <f>D108+D109+D111+D112+D117+D121+D122+D126+D110</f>
        <v>106833.2</v>
      </c>
      <c r="E107" s="8">
        <f>E108+E109+E111+E112+E117+E121+E122+E126+E110</f>
        <v>103657.8</v>
      </c>
      <c r="F107" s="8">
        <f>F108+F109+F111+F112+F117+F121+F122+F126+F110</f>
        <v>103657.8</v>
      </c>
      <c r="G107" s="8">
        <f>G108+G109+G111+G112+G117+G121+G122+G126+G110</f>
        <v>114.7</v>
      </c>
      <c r="H107" s="58">
        <f t="shared" si="6"/>
        <v>103772.5</v>
      </c>
      <c r="I107" s="74">
        <f t="shared" si="4"/>
        <v>97</v>
      </c>
      <c r="J107" s="74">
        <f t="shared" si="5"/>
        <v>100</v>
      </c>
    </row>
    <row r="108" spans="1:10" s="14" customFormat="1" ht="126">
      <c r="A108" s="15" t="s">
        <v>135</v>
      </c>
      <c r="B108" s="15"/>
      <c r="C108" s="16" t="s">
        <v>141</v>
      </c>
      <c r="D108" s="8">
        <v>78904.9</v>
      </c>
      <c r="E108" s="8">
        <v>77367.5</v>
      </c>
      <c r="F108" s="8">
        <v>77367.5</v>
      </c>
      <c r="G108" s="8">
        <v>114.7</v>
      </c>
      <c r="H108" s="58">
        <f t="shared" si="6"/>
        <v>77482.2</v>
      </c>
      <c r="I108" s="74">
        <f t="shared" si="4"/>
        <v>98</v>
      </c>
      <c r="J108" s="74">
        <f t="shared" si="5"/>
        <v>100</v>
      </c>
    </row>
    <row r="109" spans="1:10" s="14" customFormat="1" ht="63">
      <c r="A109" s="15" t="s">
        <v>203</v>
      </c>
      <c r="B109" s="15" t="s">
        <v>138</v>
      </c>
      <c r="C109" s="16" t="s">
        <v>184</v>
      </c>
      <c r="D109" s="8">
        <v>2965</v>
      </c>
      <c r="E109" s="70">
        <v>2950.2</v>
      </c>
      <c r="F109" s="70">
        <v>2950.2</v>
      </c>
      <c r="G109" s="70">
        <f>SUM(G110:G113)</f>
        <v>0</v>
      </c>
      <c r="H109" s="58">
        <f t="shared" si="6"/>
        <v>2950.2</v>
      </c>
      <c r="I109" s="74">
        <f t="shared" si="4"/>
        <v>100</v>
      </c>
      <c r="J109" s="74">
        <f t="shared" si="5"/>
        <v>100</v>
      </c>
    </row>
    <row r="110" spans="1:10" s="14" customFormat="1" ht="78.75">
      <c r="A110" s="10" t="s">
        <v>202</v>
      </c>
      <c r="B110" s="10" t="s">
        <v>204</v>
      </c>
      <c r="C110" s="26" t="s">
        <v>205</v>
      </c>
      <c r="D110" s="92">
        <v>150.6</v>
      </c>
      <c r="E110" s="70">
        <v>116</v>
      </c>
      <c r="F110" s="70">
        <v>116</v>
      </c>
      <c r="G110" s="70">
        <f>SUM(G111:G114)</f>
        <v>0</v>
      </c>
      <c r="H110" s="58">
        <f t="shared" si="6"/>
        <v>116</v>
      </c>
      <c r="I110" s="74">
        <f t="shared" si="4"/>
        <v>77</v>
      </c>
      <c r="J110" s="74">
        <f t="shared" si="5"/>
        <v>100</v>
      </c>
    </row>
    <row r="111" spans="1:10" s="14" customFormat="1" ht="47.25">
      <c r="A111" s="6" t="s">
        <v>145</v>
      </c>
      <c r="B111" s="7">
        <v>226900</v>
      </c>
      <c r="C111" s="7" t="s">
        <v>146</v>
      </c>
      <c r="D111" s="8">
        <v>900</v>
      </c>
      <c r="E111" s="66">
        <v>0</v>
      </c>
      <c r="F111" s="66">
        <v>0</v>
      </c>
      <c r="G111" s="82"/>
      <c r="H111" s="58">
        <f t="shared" si="6"/>
        <v>0</v>
      </c>
      <c r="I111" s="74">
        <f t="shared" si="4"/>
        <v>0</v>
      </c>
      <c r="J111" s="74">
        <v>0</v>
      </c>
    </row>
    <row r="112" spans="1:13" s="14" customFormat="1" ht="63">
      <c r="A112" s="10"/>
      <c r="B112" s="10"/>
      <c r="C112" s="16" t="s">
        <v>93</v>
      </c>
      <c r="D112" s="8">
        <f>SUM(D113:D116)</f>
        <v>818.7</v>
      </c>
      <c r="E112" s="8">
        <f>SUM(E113:E116)</f>
        <v>793.5</v>
      </c>
      <c r="F112" s="8">
        <f>SUM(F113:F116)</f>
        <v>793.5</v>
      </c>
      <c r="G112" s="8">
        <f>SUM(G113:G116)</f>
        <v>0</v>
      </c>
      <c r="H112" s="8">
        <f>SUM(H113:H116)</f>
        <v>793.5</v>
      </c>
      <c r="I112" s="74">
        <f t="shared" si="4"/>
        <v>97</v>
      </c>
      <c r="J112" s="74">
        <f>E112*100/H112</f>
        <v>100</v>
      </c>
      <c r="M112" s="93">
        <f>D112+D117</f>
        <v>2130.2</v>
      </c>
    </row>
    <row r="113" spans="1:13" s="14" customFormat="1" ht="15.75">
      <c r="A113" s="10" t="s">
        <v>154</v>
      </c>
      <c r="B113" s="53" t="s">
        <v>33</v>
      </c>
      <c r="C113" s="54" t="s">
        <v>152</v>
      </c>
      <c r="D113" s="52">
        <v>14</v>
      </c>
      <c r="E113" s="66">
        <v>14</v>
      </c>
      <c r="F113" s="66">
        <v>14</v>
      </c>
      <c r="G113" s="82"/>
      <c r="H113" s="58">
        <f t="shared" si="6"/>
        <v>14</v>
      </c>
      <c r="I113" s="74">
        <f t="shared" si="4"/>
        <v>100</v>
      </c>
      <c r="J113" s="74">
        <f t="shared" si="5"/>
        <v>100</v>
      </c>
      <c r="M113" s="78">
        <f>M112-D115</f>
        <v>1410.2</v>
      </c>
    </row>
    <row r="114" spans="1:10" s="14" customFormat="1" ht="31.5">
      <c r="A114" s="10" t="s">
        <v>154</v>
      </c>
      <c r="B114" s="53" t="s">
        <v>39</v>
      </c>
      <c r="C114" s="54" t="s">
        <v>153</v>
      </c>
      <c r="D114" s="52">
        <v>80.07</v>
      </c>
      <c r="E114" s="81">
        <v>80.1</v>
      </c>
      <c r="F114" s="81">
        <v>80.1</v>
      </c>
      <c r="G114" s="81">
        <v>0</v>
      </c>
      <c r="H114" s="58">
        <f t="shared" si="6"/>
        <v>80.1</v>
      </c>
      <c r="I114" s="74">
        <f t="shared" si="4"/>
        <v>100</v>
      </c>
      <c r="J114" s="74">
        <f t="shared" si="5"/>
        <v>100</v>
      </c>
    </row>
    <row r="115" spans="1:13" s="14" customFormat="1" ht="31.5">
      <c r="A115" s="10" t="s">
        <v>165</v>
      </c>
      <c r="B115" s="53" t="s">
        <v>33</v>
      </c>
      <c r="C115" s="54" t="s">
        <v>179</v>
      </c>
      <c r="D115" s="52">
        <v>720</v>
      </c>
      <c r="E115" s="81">
        <v>694.8</v>
      </c>
      <c r="F115" s="81">
        <v>694.8</v>
      </c>
      <c r="G115" s="70">
        <f>G116+G117+G118</f>
        <v>0</v>
      </c>
      <c r="H115" s="58">
        <f t="shared" si="6"/>
        <v>694.8</v>
      </c>
      <c r="I115" s="74">
        <f t="shared" si="4"/>
        <v>97</v>
      </c>
      <c r="J115" s="74">
        <f>E115*100/H115</f>
        <v>100</v>
      </c>
      <c r="M115" s="78">
        <f>D113+D114+D116</f>
        <v>98.67</v>
      </c>
    </row>
    <row r="116" spans="1:10" s="14" customFormat="1" ht="31.5">
      <c r="A116" s="10" t="s">
        <v>154</v>
      </c>
      <c r="B116" s="53" t="s">
        <v>198</v>
      </c>
      <c r="C116" s="54" t="s">
        <v>199</v>
      </c>
      <c r="D116" s="52">
        <v>4.6</v>
      </c>
      <c r="E116" s="66">
        <v>4.6</v>
      </c>
      <c r="F116" s="66">
        <v>4.6</v>
      </c>
      <c r="G116" s="82"/>
      <c r="H116" s="58">
        <f t="shared" si="6"/>
        <v>4.6</v>
      </c>
      <c r="I116" s="74">
        <f t="shared" si="4"/>
        <v>100</v>
      </c>
      <c r="J116" s="74">
        <f t="shared" si="5"/>
        <v>100</v>
      </c>
    </row>
    <row r="117" spans="1:10" s="14" customFormat="1" ht="63">
      <c r="A117" s="10"/>
      <c r="B117" s="10"/>
      <c r="C117" s="16" t="s">
        <v>155</v>
      </c>
      <c r="D117" s="8">
        <f>D118+D119+D120</f>
        <v>1311.5</v>
      </c>
      <c r="E117" s="8">
        <f>E118+E119+E120</f>
        <v>1311.5</v>
      </c>
      <c r="F117" s="8">
        <f>F118+F119+F120</f>
        <v>1311.5</v>
      </c>
      <c r="G117" s="8">
        <f>G118+G119+G120</f>
        <v>0</v>
      </c>
      <c r="H117" s="8">
        <f>H118+H119+H120</f>
        <v>1311.5</v>
      </c>
      <c r="I117" s="74">
        <f t="shared" si="4"/>
        <v>100</v>
      </c>
      <c r="J117" s="74">
        <f t="shared" si="5"/>
        <v>100</v>
      </c>
    </row>
    <row r="118" spans="1:10" ht="15.75">
      <c r="A118" s="10" t="s">
        <v>154</v>
      </c>
      <c r="B118" s="53" t="s">
        <v>33</v>
      </c>
      <c r="C118" s="54" t="s">
        <v>152</v>
      </c>
      <c r="D118" s="52">
        <v>186</v>
      </c>
      <c r="E118" s="66">
        <v>186</v>
      </c>
      <c r="F118" s="66">
        <v>186</v>
      </c>
      <c r="G118" s="57">
        <f>G119+G120+G121</f>
        <v>0</v>
      </c>
      <c r="H118" s="58">
        <f t="shared" si="6"/>
        <v>186</v>
      </c>
      <c r="I118" s="74">
        <f t="shared" si="4"/>
        <v>100</v>
      </c>
      <c r="J118" s="74">
        <f t="shared" si="5"/>
        <v>100</v>
      </c>
    </row>
    <row r="119" spans="1:10" ht="31.5">
      <c r="A119" s="10" t="s">
        <v>154</v>
      </c>
      <c r="B119" s="53" t="s">
        <v>39</v>
      </c>
      <c r="C119" s="54" t="s">
        <v>153</v>
      </c>
      <c r="D119" s="52">
        <v>1063.81</v>
      </c>
      <c r="E119" s="67">
        <v>1063.8</v>
      </c>
      <c r="F119" s="67">
        <v>1063.8</v>
      </c>
      <c r="G119" s="85"/>
      <c r="H119" s="58">
        <f t="shared" si="6"/>
        <v>1063.8</v>
      </c>
      <c r="I119" s="74">
        <f t="shared" si="4"/>
        <v>100</v>
      </c>
      <c r="J119" s="74">
        <f t="shared" si="5"/>
        <v>100</v>
      </c>
    </row>
    <row r="120" spans="1:10" ht="31.5">
      <c r="A120" s="10" t="s">
        <v>154</v>
      </c>
      <c r="B120" s="53" t="s">
        <v>198</v>
      </c>
      <c r="C120" s="54" t="s">
        <v>199</v>
      </c>
      <c r="D120" s="52">
        <v>61.66</v>
      </c>
      <c r="E120" s="94">
        <v>61.66</v>
      </c>
      <c r="F120" s="94">
        <v>61.66</v>
      </c>
      <c r="G120" s="85"/>
      <c r="H120" s="58">
        <f t="shared" si="6"/>
        <v>61.7</v>
      </c>
      <c r="I120" s="74">
        <f t="shared" si="4"/>
        <v>100</v>
      </c>
      <c r="J120" s="74">
        <f t="shared" si="5"/>
        <v>100</v>
      </c>
    </row>
    <row r="121" spans="1:10" ht="33" customHeight="1">
      <c r="A121" s="6" t="s">
        <v>170</v>
      </c>
      <c r="B121" s="7">
        <v>262200</v>
      </c>
      <c r="C121" s="7" t="s">
        <v>156</v>
      </c>
      <c r="D121" s="19">
        <v>20000</v>
      </c>
      <c r="E121" s="67">
        <v>19384.5</v>
      </c>
      <c r="F121" s="67">
        <v>19384.5</v>
      </c>
      <c r="G121" s="85"/>
      <c r="H121" s="58">
        <f t="shared" si="6"/>
        <v>19384.5</v>
      </c>
      <c r="I121" s="74">
        <f t="shared" si="4"/>
        <v>97</v>
      </c>
      <c r="J121" s="74">
        <f t="shared" si="5"/>
        <v>100</v>
      </c>
    </row>
    <row r="122" spans="1:13" ht="31.5">
      <c r="A122" s="6"/>
      <c r="B122" s="17"/>
      <c r="C122" s="16" t="s">
        <v>173</v>
      </c>
      <c r="D122" s="57">
        <f>D123+D124+D125</f>
        <v>285.6</v>
      </c>
      <c r="E122" s="57">
        <f>E123+E124+E125</f>
        <v>282.3</v>
      </c>
      <c r="F122" s="57">
        <f>F123+F124+F125</f>
        <v>282.3</v>
      </c>
      <c r="G122" s="57">
        <f>G123+G124+G125</f>
        <v>0</v>
      </c>
      <c r="H122" s="57">
        <f>H123+H124+H125</f>
        <v>282.3</v>
      </c>
      <c r="I122" s="74">
        <f t="shared" si="4"/>
        <v>99</v>
      </c>
      <c r="J122" s="74">
        <f t="shared" si="5"/>
        <v>100</v>
      </c>
      <c r="M122" s="96"/>
    </row>
    <row r="123" spans="1:13" ht="31.5">
      <c r="A123" s="17" t="s">
        <v>175</v>
      </c>
      <c r="B123" s="17" t="s">
        <v>38</v>
      </c>
      <c r="C123" s="79" t="s">
        <v>46</v>
      </c>
      <c r="D123" s="58">
        <v>94.7</v>
      </c>
      <c r="E123" s="67">
        <v>94.7</v>
      </c>
      <c r="F123" s="67">
        <v>94.7</v>
      </c>
      <c r="G123" s="85"/>
      <c r="H123" s="58">
        <f t="shared" si="6"/>
        <v>94.7</v>
      </c>
      <c r="I123" s="74">
        <f t="shared" si="4"/>
        <v>100</v>
      </c>
      <c r="J123" s="74">
        <f t="shared" si="5"/>
        <v>100</v>
      </c>
      <c r="M123" s="95"/>
    </row>
    <row r="124" spans="1:13" ht="15.75">
      <c r="A124" s="17" t="s">
        <v>174</v>
      </c>
      <c r="B124" s="18">
        <v>226900</v>
      </c>
      <c r="C124" s="80" t="s">
        <v>152</v>
      </c>
      <c r="D124" s="58">
        <v>18</v>
      </c>
      <c r="E124" s="67">
        <v>14.7</v>
      </c>
      <c r="F124" s="67">
        <v>14.7</v>
      </c>
      <c r="G124" s="85"/>
      <c r="H124" s="58">
        <f t="shared" si="6"/>
        <v>14.7</v>
      </c>
      <c r="I124" s="74">
        <f t="shared" si="4"/>
        <v>82</v>
      </c>
      <c r="J124" s="74">
        <f t="shared" si="5"/>
        <v>100</v>
      </c>
      <c r="M124" s="96"/>
    </row>
    <row r="125" spans="1:10" ht="47.25">
      <c r="A125" s="17" t="s">
        <v>175</v>
      </c>
      <c r="B125" s="17" t="s">
        <v>38</v>
      </c>
      <c r="C125" s="79" t="s">
        <v>178</v>
      </c>
      <c r="D125" s="58">
        <v>172.9</v>
      </c>
      <c r="E125" s="85">
        <v>172.9</v>
      </c>
      <c r="F125" s="85">
        <v>172.9</v>
      </c>
      <c r="G125" s="85"/>
      <c r="H125" s="58">
        <f t="shared" si="6"/>
        <v>172.9</v>
      </c>
      <c r="I125" s="74">
        <f t="shared" si="4"/>
        <v>100</v>
      </c>
      <c r="J125" s="74">
        <f t="shared" si="5"/>
        <v>100</v>
      </c>
    </row>
    <row r="126" spans="1:10" ht="31.5">
      <c r="A126" s="61"/>
      <c r="B126" s="61"/>
      <c r="C126" s="16" t="s">
        <v>176</v>
      </c>
      <c r="D126" s="57">
        <f>D127+D128</f>
        <v>1496.9</v>
      </c>
      <c r="E126" s="57">
        <f>E127+E128</f>
        <v>1452.3</v>
      </c>
      <c r="F126" s="57">
        <f>F127+F128</f>
        <v>1452.3</v>
      </c>
      <c r="G126" s="57">
        <f>G127+G128</f>
        <v>0</v>
      </c>
      <c r="H126" s="57">
        <f>H127+H128</f>
        <v>1452.3</v>
      </c>
      <c r="I126" s="74">
        <f t="shared" si="4"/>
        <v>97</v>
      </c>
      <c r="J126" s="74">
        <f t="shared" si="5"/>
        <v>100</v>
      </c>
    </row>
    <row r="127" spans="1:10" ht="31.5">
      <c r="A127" s="17" t="s">
        <v>175</v>
      </c>
      <c r="B127" s="17" t="s">
        <v>38</v>
      </c>
      <c r="C127" s="79" t="s">
        <v>46</v>
      </c>
      <c r="D127" s="58">
        <v>1257.7</v>
      </c>
      <c r="E127" s="50">
        <v>1257.7</v>
      </c>
      <c r="F127" s="50">
        <v>1257.7</v>
      </c>
      <c r="G127" s="50"/>
      <c r="H127" s="58">
        <f t="shared" si="6"/>
        <v>1257.7</v>
      </c>
      <c r="I127" s="74">
        <f t="shared" si="4"/>
        <v>100</v>
      </c>
      <c r="J127" s="74">
        <f t="shared" si="5"/>
        <v>100</v>
      </c>
    </row>
    <row r="128" spans="1:10" ht="15.75">
      <c r="A128" s="17" t="s">
        <v>174</v>
      </c>
      <c r="B128" s="10" t="s">
        <v>33</v>
      </c>
      <c r="C128" s="26" t="s">
        <v>35</v>
      </c>
      <c r="D128" s="58">
        <v>239.2</v>
      </c>
      <c r="E128" s="50">
        <v>194.6</v>
      </c>
      <c r="F128" s="50">
        <v>194.6</v>
      </c>
      <c r="G128" s="50"/>
      <c r="H128" s="58">
        <f t="shared" si="6"/>
        <v>194.6</v>
      </c>
      <c r="I128" s="74">
        <f t="shared" si="4"/>
        <v>81</v>
      </c>
      <c r="J128" s="74">
        <f t="shared" si="5"/>
        <v>100</v>
      </c>
    </row>
  </sheetData>
  <sheetProtection/>
  <mergeCells count="7">
    <mergeCell ref="A1:J1"/>
    <mergeCell ref="A2:A3"/>
    <mergeCell ref="B2:B3"/>
    <mergeCell ref="C2:C3"/>
    <mergeCell ref="D2:H2"/>
    <mergeCell ref="I2:I3"/>
    <mergeCell ref="J2:J3"/>
  </mergeCells>
  <printOptions horizontalCentered="1"/>
  <pageMargins left="0.31496062992125984" right="0.1968503937007874" top="0.1968503937007874" bottom="0.1968503937007874" header="0.11811023622047245" footer="0.11811023622047245"/>
  <pageSetup fitToHeight="6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2:N128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C14" sqref="C14"/>
    </sheetView>
  </sheetViews>
  <sheetFormatPr defaultColWidth="9.140625" defaultRowHeight="12.75"/>
  <cols>
    <col min="1" max="1" width="28.140625" style="1" customWidth="1"/>
    <col min="2" max="2" width="10.8515625" style="1" customWidth="1"/>
    <col min="3" max="3" width="43.28125" style="1" customWidth="1"/>
    <col min="4" max="4" width="18.140625" style="59" customWidth="1"/>
    <col min="5" max="5" width="16.140625" style="1" customWidth="1"/>
    <col min="6" max="6" width="15.7109375" style="1" customWidth="1"/>
    <col min="7" max="7" width="16.7109375" style="1" customWidth="1"/>
    <col min="8" max="10" width="7.421875" style="1" customWidth="1"/>
    <col min="11" max="11" width="10.7109375" style="1" bestFit="1" customWidth="1"/>
    <col min="12" max="12" width="9.140625" style="1" customWidth="1"/>
    <col min="13" max="13" width="10.140625" style="1" bestFit="1" customWidth="1"/>
    <col min="14" max="16384" width="9.140625" style="1" customWidth="1"/>
  </cols>
  <sheetData>
    <row r="2" spans="1:4" ht="88.5" customHeight="1">
      <c r="A2" s="99" t="s">
        <v>201</v>
      </c>
      <c r="B2" s="99"/>
      <c r="C2" s="99"/>
      <c r="D2" s="99"/>
    </row>
    <row r="3" spans="1:5" s="3" customFormat="1" ht="31.5">
      <c r="A3" s="2" t="s">
        <v>0</v>
      </c>
      <c r="B3" s="2" t="s">
        <v>12</v>
      </c>
      <c r="C3" s="2" t="s">
        <v>1</v>
      </c>
      <c r="D3" s="55" t="s">
        <v>177</v>
      </c>
      <c r="E3" s="5"/>
    </row>
    <row r="4" spans="1:5" s="3" customFormat="1" ht="15.75">
      <c r="A4" s="2">
        <v>1</v>
      </c>
      <c r="B4" s="2">
        <f>A4+1</f>
        <v>2</v>
      </c>
      <c r="C4" s="2">
        <f>B4+1</f>
        <v>3</v>
      </c>
      <c r="D4" s="55">
        <f>C4+1</f>
        <v>4</v>
      </c>
      <c r="E4" s="5"/>
    </row>
    <row r="5" spans="1:5" s="3" customFormat="1" ht="31.5">
      <c r="A5" s="2"/>
      <c r="B5" s="2"/>
      <c r="C5" s="4" t="s">
        <v>200</v>
      </c>
      <c r="D5" s="56">
        <f>D6+D8+D13</f>
        <v>4727006.8</v>
      </c>
      <c r="E5" s="5"/>
    </row>
    <row r="6" spans="1:5" s="3" customFormat="1" ht="15.75">
      <c r="A6" s="4" t="s">
        <v>4</v>
      </c>
      <c r="B6" s="2"/>
      <c r="C6" s="4" t="s">
        <v>3</v>
      </c>
      <c r="D6" s="8">
        <f>D7</f>
        <v>200</v>
      </c>
      <c r="E6" s="5"/>
    </row>
    <row r="7" spans="1:5" s="20" customFormat="1" ht="49.5" customHeight="1">
      <c r="A7" s="17" t="s">
        <v>137</v>
      </c>
      <c r="B7" s="18">
        <v>290900</v>
      </c>
      <c r="C7" s="18" t="s">
        <v>147</v>
      </c>
      <c r="D7" s="19">
        <v>200</v>
      </c>
      <c r="E7" s="13"/>
    </row>
    <row r="8" spans="1:5" s="21" customFormat="1" ht="47.25">
      <c r="A8" s="6"/>
      <c r="B8" s="7"/>
      <c r="C8" s="7" t="s">
        <v>89</v>
      </c>
      <c r="D8" s="8">
        <f>D9+D10+D12+D11</f>
        <v>66105.1</v>
      </c>
      <c r="E8" s="13"/>
    </row>
    <row r="9" spans="1:5" s="21" customFormat="1" ht="31.5">
      <c r="A9" s="17" t="s">
        <v>95</v>
      </c>
      <c r="B9" s="18">
        <v>226900</v>
      </c>
      <c r="C9" s="18" t="s">
        <v>23</v>
      </c>
      <c r="D9" s="19">
        <v>52168.3</v>
      </c>
      <c r="E9" s="13"/>
    </row>
    <row r="10" spans="1:5" s="21" customFormat="1" ht="15.75">
      <c r="A10" s="17" t="s">
        <v>96</v>
      </c>
      <c r="B10" s="18">
        <v>262200</v>
      </c>
      <c r="C10" s="18" t="s">
        <v>53</v>
      </c>
      <c r="D10" s="19">
        <v>4527.1</v>
      </c>
      <c r="E10" s="13"/>
    </row>
    <row r="11" spans="1:5" s="21" customFormat="1" ht="31.5">
      <c r="A11" s="17" t="s">
        <v>212</v>
      </c>
      <c r="B11" s="18"/>
      <c r="C11" s="18" t="s">
        <v>211</v>
      </c>
      <c r="D11" s="19">
        <v>388.1</v>
      </c>
      <c r="E11" s="13"/>
    </row>
    <row r="12" spans="1:5" s="21" customFormat="1" ht="31.5">
      <c r="A12" s="17" t="s">
        <v>94</v>
      </c>
      <c r="B12" s="18">
        <v>251000</v>
      </c>
      <c r="C12" s="18" t="s">
        <v>23</v>
      </c>
      <c r="D12" s="19">
        <v>9021.6</v>
      </c>
      <c r="E12" s="13"/>
    </row>
    <row r="13" spans="1:5" s="21" customFormat="1" ht="15.75">
      <c r="A13" s="22" t="s">
        <v>75</v>
      </c>
      <c r="B13" s="23"/>
      <c r="C13" s="24" t="s">
        <v>76</v>
      </c>
      <c r="D13" s="8">
        <f>D14+D17+D53+D107+D40</f>
        <v>4660701.7</v>
      </c>
      <c r="E13" s="13"/>
    </row>
    <row r="14" spans="1:5" s="25" customFormat="1" ht="47.25">
      <c r="A14" s="15" t="s">
        <v>47</v>
      </c>
      <c r="B14" s="15"/>
      <c r="C14" s="16" t="s">
        <v>14</v>
      </c>
      <c r="D14" s="8">
        <f>SUM(D15:D16)</f>
        <v>274803.4</v>
      </c>
      <c r="E14" s="13"/>
    </row>
    <row r="15" spans="1:5" s="25" customFormat="1" ht="47.25">
      <c r="A15" s="10" t="s">
        <v>97</v>
      </c>
      <c r="B15" s="10" t="s">
        <v>36</v>
      </c>
      <c r="C15" s="26" t="s">
        <v>48</v>
      </c>
      <c r="D15" s="19">
        <v>158248.1</v>
      </c>
      <c r="E15" s="13"/>
    </row>
    <row r="16" spans="1:7" s="25" customFormat="1" ht="52.5" customHeight="1">
      <c r="A16" s="10" t="s">
        <v>98</v>
      </c>
      <c r="B16" s="10" t="s">
        <v>36</v>
      </c>
      <c r="C16" s="26" t="s">
        <v>49</v>
      </c>
      <c r="D16" s="19">
        <v>116555.3</v>
      </c>
      <c r="E16" s="13"/>
      <c r="G16" s="30">
        <f>D27+D28+D38+D39</f>
        <v>136955.7</v>
      </c>
    </row>
    <row r="17" spans="1:7" s="25" customFormat="1" ht="15.75">
      <c r="A17" s="15" t="s">
        <v>55</v>
      </c>
      <c r="B17" s="15"/>
      <c r="C17" s="16" t="s">
        <v>56</v>
      </c>
      <c r="D17" s="8">
        <f>D18+D29</f>
        <v>1032457.9</v>
      </c>
      <c r="E17" s="13"/>
      <c r="G17" s="31">
        <f>D19+D30</f>
        <v>895502.2</v>
      </c>
    </row>
    <row r="18" spans="1:6" s="25" customFormat="1" ht="31.5">
      <c r="A18" s="15" t="s">
        <v>99</v>
      </c>
      <c r="B18" s="15"/>
      <c r="C18" s="11" t="s">
        <v>57</v>
      </c>
      <c r="D18" s="8">
        <f>D19+D27+D28</f>
        <v>339258.5</v>
      </c>
      <c r="E18" s="13"/>
      <c r="F18" s="31">
        <f>D19+D30</f>
        <v>895502.2</v>
      </c>
    </row>
    <row r="19" spans="1:6" s="25" customFormat="1" ht="31.5">
      <c r="A19" s="15"/>
      <c r="B19" s="15"/>
      <c r="C19" s="26" t="s">
        <v>58</v>
      </c>
      <c r="D19" s="19">
        <f>D20+D21+D22+D23+D24+D25+D26</f>
        <v>265167.6</v>
      </c>
      <c r="E19" s="13"/>
      <c r="F19" s="49">
        <f>D27+D28+D38+D39</f>
        <v>136955.7</v>
      </c>
    </row>
    <row r="20" spans="1:5" s="25" customFormat="1" ht="15.75">
      <c r="A20" s="10" t="s">
        <v>100</v>
      </c>
      <c r="B20" s="27" t="s">
        <v>59</v>
      </c>
      <c r="C20" s="28" t="s">
        <v>169</v>
      </c>
      <c r="D20" s="29">
        <v>214913.31</v>
      </c>
      <c r="E20" s="13"/>
    </row>
    <row r="21" spans="1:5" s="25" customFormat="1" ht="15.75">
      <c r="A21" s="10"/>
      <c r="B21" s="27" t="s">
        <v>24</v>
      </c>
      <c r="C21" s="28" t="s">
        <v>60</v>
      </c>
      <c r="D21" s="19">
        <v>458.9</v>
      </c>
      <c r="E21" s="13"/>
    </row>
    <row r="22" spans="1:5" s="25" customFormat="1" ht="15.75">
      <c r="A22" s="10"/>
      <c r="B22" s="27" t="s">
        <v>61</v>
      </c>
      <c r="C22" s="28" t="s">
        <v>62</v>
      </c>
      <c r="D22" s="19">
        <v>21459.5</v>
      </c>
      <c r="E22" s="13"/>
    </row>
    <row r="23" spans="1:5" s="25" customFormat="1" ht="15.75">
      <c r="A23" s="10"/>
      <c r="B23" s="27" t="s">
        <v>63</v>
      </c>
      <c r="C23" s="28" t="s">
        <v>64</v>
      </c>
      <c r="D23" s="19">
        <v>16838.5</v>
      </c>
      <c r="E23" s="13"/>
    </row>
    <row r="24" spans="1:5" s="25" customFormat="1" ht="15.75">
      <c r="A24" s="10"/>
      <c r="B24" s="27" t="s">
        <v>65</v>
      </c>
      <c r="C24" s="28" t="s">
        <v>66</v>
      </c>
      <c r="D24" s="19">
        <v>1363.8</v>
      </c>
      <c r="E24" s="13"/>
    </row>
    <row r="25" spans="1:5" s="25" customFormat="1" ht="15.75">
      <c r="A25" s="10"/>
      <c r="B25" s="27" t="s">
        <v>67</v>
      </c>
      <c r="C25" s="28" t="s">
        <v>68</v>
      </c>
      <c r="D25" s="19">
        <v>8382.8</v>
      </c>
      <c r="E25" s="13"/>
    </row>
    <row r="26" spans="1:11" s="25" customFormat="1" ht="15.75">
      <c r="A26" s="10"/>
      <c r="B26" s="27"/>
      <c r="C26" s="28" t="s">
        <v>69</v>
      </c>
      <c r="D26" s="19">
        <v>1750.8</v>
      </c>
      <c r="E26" s="13"/>
      <c r="G26" s="30">
        <f>D27+D28+D38+D39</f>
        <v>136955.7</v>
      </c>
      <c r="K26" s="30">
        <f>D27+D38</f>
        <v>55737.4</v>
      </c>
    </row>
    <row r="27" spans="1:11" s="25" customFormat="1" ht="15.75">
      <c r="A27" s="9" t="s">
        <v>101</v>
      </c>
      <c r="B27" s="9"/>
      <c r="C27" s="11" t="s">
        <v>70</v>
      </c>
      <c r="D27" s="8">
        <v>1042.6</v>
      </c>
      <c r="E27" s="13"/>
      <c r="K27" s="31">
        <f>D28+D39</f>
        <v>81218.3</v>
      </c>
    </row>
    <row r="28" spans="1:7" s="25" customFormat="1" ht="31.5">
      <c r="A28" s="9" t="s">
        <v>102</v>
      </c>
      <c r="B28" s="9"/>
      <c r="C28" s="11" t="s">
        <v>71</v>
      </c>
      <c r="D28" s="8">
        <v>73048.3</v>
      </c>
      <c r="E28" s="13"/>
      <c r="G28" s="31">
        <f>D30+D19</f>
        <v>895502.2</v>
      </c>
    </row>
    <row r="29" spans="1:5" s="25" customFormat="1" ht="31.5">
      <c r="A29" s="15" t="s">
        <v>99</v>
      </c>
      <c r="B29" s="15"/>
      <c r="C29" s="11" t="s">
        <v>72</v>
      </c>
      <c r="D29" s="8">
        <f>D30+D38+D39</f>
        <v>693199.4</v>
      </c>
      <c r="E29" s="13"/>
    </row>
    <row r="30" spans="1:6" s="25" customFormat="1" ht="31.5">
      <c r="A30" s="15"/>
      <c r="B30" s="15"/>
      <c r="C30" s="26" t="s">
        <v>58</v>
      </c>
      <c r="D30" s="19">
        <f>D31+D32+D33+D34+D35+D36+D37</f>
        <v>630334.6</v>
      </c>
      <c r="E30" s="13"/>
      <c r="F30" s="49">
        <f>D31+D20</f>
        <v>755992.91</v>
      </c>
    </row>
    <row r="31" spans="1:6" s="25" customFormat="1" ht="15.75">
      <c r="A31" s="32" t="s">
        <v>100</v>
      </c>
      <c r="B31" s="27" t="s">
        <v>59</v>
      </c>
      <c r="C31" s="28" t="s">
        <v>168</v>
      </c>
      <c r="D31" s="19">
        <v>541079.6</v>
      </c>
      <c r="E31" s="13"/>
      <c r="F31" s="49">
        <f>D17-F30</f>
        <v>276464.99</v>
      </c>
    </row>
    <row r="32" spans="1:5" s="25" customFormat="1" ht="15.75">
      <c r="A32" s="15"/>
      <c r="B32" s="27" t="s">
        <v>24</v>
      </c>
      <c r="C32" s="28" t="s">
        <v>60</v>
      </c>
      <c r="D32" s="19">
        <v>2743.4</v>
      </c>
      <c r="E32" s="13"/>
    </row>
    <row r="33" spans="1:5" s="25" customFormat="1" ht="15.75">
      <c r="A33" s="15"/>
      <c r="B33" s="27" t="s">
        <v>61</v>
      </c>
      <c r="C33" s="28" t="s">
        <v>62</v>
      </c>
      <c r="D33" s="19">
        <v>20907.4</v>
      </c>
      <c r="E33" s="13"/>
    </row>
    <row r="34" spans="1:5" s="25" customFormat="1" ht="15.75">
      <c r="A34" s="15"/>
      <c r="B34" s="27" t="s">
        <v>63</v>
      </c>
      <c r="C34" s="28" t="s">
        <v>64</v>
      </c>
      <c r="D34" s="19">
        <v>38290.6</v>
      </c>
      <c r="E34" s="13"/>
    </row>
    <row r="35" spans="1:5" s="25" customFormat="1" ht="15.75">
      <c r="A35" s="15"/>
      <c r="B35" s="27" t="s">
        <v>65</v>
      </c>
      <c r="C35" s="28" t="s">
        <v>66</v>
      </c>
      <c r="D35" s="19">
        <v>3549.9</v>
      </c>
      <c r="E35" s="13"/>
    </row>
    <row r="36" spans="1:5" s="25" customFormat="1" ht="15.75">
      <c r="A36" s="15"/>
      <c r="B36" s="27" t="s">
        <v>67</v>
      </c>
      <c r="C36" s="28" t="s">
        <v>68</v>
      </c>
      <c r="D36" s="19">
        <v>9698.4</v>
      </c>
      <c r="E36" s="13"/>
    </row>
    <row r="37" spans="1:5" s="25" customFormat="1" ht="15.75">
      <c r="A37" s="15"/>
      <c r="B37" s="27"/>
      <c r="C37" s="28" t="s">
        <v>69</v>
      </c>
      <c r="D37" s="19">
        <v>14065.3</v>
      </c>
      <c r="E37" s="13"/>
    </row>
    <row r="38" spans="1:5" s="25" customFormat="1" ht="15.75">
      <c r="A38" s="9" t="s">
        <v>101</v>
      </c>
      <c r="B38" s="9"/>
      <c r="C38" s="11" t="s">
        <v>70</v>
      </c>
      <c r="D38" s="8">
        <v>54694.8</v>
      </c>
      <c r="E38" s="13"/>
    </row>
    <row r="39" spans="1:5" s="25" customFormat="1" ht="31.5">
      <c r="A39" s="9" t="s">
        <v>101</v>
      </c>
      <c r="B39" s="9"/>
      <c r="C39" s="11" t="s">
        <v>71</v>
      </c>
      <c r="D39" s="8">
        <v>8170</v>
      </c>
      <c r="E39" s="13"/>
    </row>
    <row r="40" spans="1:14" s="25" customFormat="1" ht="47.25">
      <c r="A40" s="9" t="s">
        <v>103</v>
      </c>
      <c r="B40" s="9"/>
      <c r="C40" s="11" t="s">
        <v>84</v>
      </c>
      <c r="D40" s="8">
        <f>D41+D51+D52+D48</f>
        <v>199453.1</v>
      </c>
      <c r="E40" s="13"/>
      <c r="F40" s="30">
        <f>D40+D55+D56</f>
        <v>383700</v>
      </c>
      <c r="K40" s="33" t="s">
        <v>187</v>
      </c>
      <c r="L40" s="33"/>
      <c r="M40" s="33"/>
      <c r="N40" s="33">
        <f>(139605.5+1220370.5+1496.9)/1000</f>
        <v>1361.4729</v>
      </c>
    </row>
    <row r="41" spans="1:14" s="25" customFormat="1" ht="47.25">
      <c r="A41" s="9" t="s">
        <v>104</v>
      </c>
      <c r="B41" s="9"/>
      <c r="C41" s="11" t="s">
        <v>88</v>
      </c>
      <c r="D41" s="8">
        <f>D42+D43+D44+D45+D46+D47</f>
        <v>112373.4</v>
      </c>
      <c r="E41" s="13"/>
      <c r="F41" s="30">
        <f>D41+D51</f>
        <v>118423.8</v>
      </c>
      <c r="K41" s="33" t="s">
        <v>185</v>
      </c>
      <c r="L41" s="33"/>
      <c r="M41" s="76">
        <f>D117/1000</f>
        <v>1.3</v>
      </c>
      <c r="N41" s="33"/>
    </row>
    <row r="42" spans="1:14" s="25" customFormat="1" ht="15.75">
      <c r="A42" s="33"/>
      <c r="B42" s="27" t="s">
        <v>59</v>
      </c>
      <c r="C42" s="28" t="s">
        <v>73</v>
      </c>
      <c r="D42" s="19">
        <v>94515.9</v>
      </c>
      <c r="E42" s="13"/>
      <c r="F42" s="34"/>
      <c r="K42" s="33" t="s">
        <v>186</v>
      </c>
      <c r="L42" s="33"/>
      <c r="M42" s="77">
        <f>(D49+D55)/1000</f>
        <v>254.4</v>
      </c>
      <c r="N42" s="33"/>
    </row>
    <row r="43" spans="1:14" s="25" customFormat="1" ht="15.75">
      <c r="A43" s="9"/>
      <c r="B43" s="27" t="s">
        <v>24</v>
      </c>
      <c r="C43" s="28" t="s">
        <v>60</v>
      </c>
      <c r="D43" s="19">
        <v>2725.5</v>
      </c>
      <c r="E43" s="13"/>
      <c r="K43" s="33"/>
      <c r="L43" s="33"/>
      <c r="M43" s="33"/>
      <c r="N43" s="33"/>
    </row>
    <row r="44" spans="1:5" s="25" customFormat="1" ht="15.75">
      <c r="A44" s="9"/>
      <c r="B44" s="27" t="s">
        <v>61</v>
      </c>
      <c r="C44" s="28" t="s">
        <v>62</v>
      </c>
      <c r="D44" s="19">
        <v>4177.3</v>
      </c>
      <c r="E44" s="13"/>
    </row>
    <row r="45" spans="1:5" s="25" customFormat="1" ht="31.5">
      <c r="A45" s="9"/>
      <c r="B45" s="27" t="s">
        <v>85</v>
      </c>
      <c r="C45" s="26" t="s">
        <v>86</v>
      </c>
      <c r="D45" s="19">
        <v>110.1</v>
      </c>
      <c r="E45" s="13"/>
    </row>
    <row r="46" spans="1:5" s="25" customFormat="1" ht="15.75">
      <c r="A46" s="9"/>
      <c r="B46" s="27" t="s">
        <v>67</v>
      </c>
      <c r="C46" s="28" t="s">
        <v>68</v>
      </c>
      <c r="D46" s="19">
        <v>988.9</v>
      </c>
      <c r="E46" s="13"/>
    </row>
    <row r="47" spans="1:5" s="25" customFormat="1" ht="15.75">
      <c r="A47" s="9"/>
      <c r="B47" s="27"/>
      <c r="C47" s="28" t="s">
        <v>69</v>
      </c>
      <c r="D47" s="19">
        <v>9855.7</v>
      </c>
      <c r="E47" s="13"/>
    </row>
    <row r="48" spans="1:5" s="25" customFormat="1" ht="47.25">
      <c r="A48" s="9" t="s">
        <v>180</v>
      </c>
      <c r="B48" s="9" t="s">
        <v>33</v>
      </c>
      <c r="C48" s="11" t="s">
        <v>181</v>
      </c>
      <c r="D48" s="8">
        <f>D49+D50</f>
        <v>78607.6</v>
      </c>
      <c r="E48" s="13"/>
    </row>
    <row r="49" spans="1:7" s="25" customFormat="1" ht="47.25">
      <c r="A49" s="9"/>
      <c r="B49" s="9"/>
      <c r="C49" s="26" t="s">
        <v>182</v>
      </c>
      <c r="D49" s="19">
        <v>73105.1</v>
      </c>
      <c r="E49" s="13">
        <v>73105100</v>
      </c>
      <c r="G49" s="25">
        <v>7310</v>
      </c>
    </row>
    <row r="50" spans="1:7" s="25" customFormat="1" ht="47.25">
      <c r="A50" s="9"/>
      <c r="B50" s="9"/>
      <c r="C50" s="26" t="s">
        <v>183</v>
      </c>
      <c r="D50" s="19">
        <v>5502.5</v>
      </c>
      <c r="E50" s="13">
        <v>5502504.4</v>
      </c>
      <c r="G50" s="25">
        <v>5502534.41</v>
      </c>
    </row>
    <row r="51" spans="1:5" s="25" customFormat="1" ht="63">
      <c r="A51" s="35" t="s">
        <v>143</v>
      </c>
      <c r="B51" s="9"/>
      <c r="C51" s="11" t="s">
        <v>87</v>
      </c>
      <c r="D51" s="8">
        <v>6050.4</v>
      </c>
      <c r="E51" s="13"/>
    </row>
    <row r="52" spans="1:5" s="25" customFormat="1" ht="47.25">
      <c r="A52" s="35" t="s">
        <v>140</v>
      </c>
      <c r="B52" s="9" t="s">
        <v>138</v>
      </c>
      <c r="C52" s="11" t="s">
        <v>139</v>
      </c>
      <c r="D52" s="8">
        <v>2421.7</v>
      </c>
      <c r="E52" s="13"/>
    </row>
    <row r="53" spans="1:5" s="25" customFormat="1" ht="15.75">
      <c r="A53" s="15" t="s">
        <v>136</v>
      </c>
      <c r="B53" s="15"/>
      <c r="C53" s="16" t="s">
        <v>5</v>
      </c>
      <c r="D53" s="8">
        <f>D54+D91+D98+D105</f>
        <v>3047154.1</v>
      </c>
      <c r="E53" s="13"/>
    </row>
    <row r="54" spans="1:9" s="25" customFormat="1" ht="15.75">
      <c r="A54" s="15"/>
      <c r="B54" s="15"/>
      <c r="C54" s="16" t="s">
        <v>6</v>
      </c>
      <c r="D54" s="8">
        <f>D55+D56+D57+D58+D59+D60+D61+D62+D64+D67+D68+D69+D70+D71+D72+D73+D76+D77+D78+D79+D81+D82+D83+D84+D85+D89+D90</f>
        <v>2998712.8</v>
      </c>
      <c r="E54" s="13"/>
      <c r="F54" s="36"/>
      <c r="G54" s="36"/>
      <c r="H54" s="36"/>
      <c r="I54" s="36"/>
    </row>
    <row r="55" spans="1:9" s="39" customFormat="1" ht="47.25">
      <c r="A55" s="9" t="s">
        <v>105</v>
      </c>
      <c r="B55" s="9"/>
      <c r="C55" s="11" t="s">
        <v>148</v>
      </c>
      <c r="D55" s="12">
        <v>181274.8</v>
      </c>
      <c r="E55" s="13"/>
      <c r="F55" s="38">
        <f>D57+D59+D68+D70+D71+D72</f>
        <v>1203691</v>
      </c>
      <c r="G55" s="38">
        <f>D55+D57+D59+D68+D70+D71+D72+D81+D106</f>
        <v>1403884.8</v>
      </c>
      <c r="H55" s="37"/>
      <c r="I55" s="37"/>
    </row>
    <row r="56" spans="1:9" s="39" customFormat="1" ht="63">
      <c r="A56" s="9" t="s">
        <v>142</v>
      </c>
      <c r="B56" s="9"/>
      <c r="C56" s="11" t="s">
        <v>87</v>
      </c>
      <c r="D56" s="12">
        <v>2972.1</v>
      </c>
      <c r="E56" s="13"/>
      <c r="F56" s="37"/>
      <c r="G56" s="38"/>
      <c r="H56" s="37"/>
      <c r="I56" s="37"/>
    </row>
    <row r="57" spans="1:9" s="39" customFormat="1" ht="98.25" customHeight="1">
      <c r="A57" s="9" t="s">
        <v>106</v>
      </c>
      <c r="B57" s="10"/>
      <c r="C57" s="11" t="s">
        <v>149</v>
      </c>
      <c r="D57" s="12">
        <v>1028.9</v>
      </c>
      <c r="E57" s="13"/>
      <c r="F57" s="40"/>
      <c r="G57" s="38">
        <f>D57+D68+D83+D99+D101</f>
        <v>846948.5</v>
      </c>
      <c r="H57" s="37"/>
      <c r="I57" s="37"/>
    </row>
    <row r="58" spans="1:5" s="39" customFormat="1" ht="110.25">
      <c r="A58" s="9" t="s">
        <v>107</v>
      </c>
      <c r="B58" s="9"/>
      <c r="C58" s="11" t="s">
        <v>11</v>
      </c>
      <c r="D58" s="12">
        <v>4724.2</v>
      </c>
      <c r="E58" s="13"/>
    </row>
    <row r="59" spans="1:6" s="39" customFormat="1" ht="78.75">
      <c r="A59" s="9" t="s">
        <v>108</v>
      </c>
      <c r="B59" s="9"/>
      <c r="C59" s="11" t="s">
        <v>15</v>
      </c>
      <c r="D59" s="12">
        <v>13628.1</v>
      </c>
      <c r="E59" s="13"/>
      <c r="F59" s="41"/>
    </row>
    <row r="60" spans="1:5" s="39" customFormat="1" ht="31.5">
      <c r="A60" s="9" t="s">
        <v>109</v>
      </c>
      <c r="B60" s="9"/>
      <c r="C60" s="11" t="s">
        <v>10</v>
      </c>
      <c r="D60" s="12">
        <v>155728.3</v>
      </c>
      <c r="E60" s="13"/>
    </row>
    <row r="61" spans="1:5" s="39" customFormat="1" ht="47.25">
      <c r="A61" s="9" t="s">
        <v>110</v>
      </c>
      <c r="B61" s="42"/>
      <c r="C61" s="35" t="s">
        <v>78</v>
      </c>
      <c r="D61" s="12">
        <v>0</v>
      </c>
      <c r="E61" s="13"/>
    </row>
    <row r="62" spans="1:5" s="39" customFormat="1" ht="31.5">
      <c r="A62" s="9" t="s">
        <v>111</v>
      </c>
      <c r="B62" s="9"/>
      <c r="C62" s="11" t="s">
        <v>79</v>
      </c>
      <c r="D62" s="12">
        <v>32488.1</v>
      </c>
      <c r="E62" s="13"/>
    </row>
    <row r="63" spans="1:5" s="14" customFormat="1" ht="47.25">
      <c r="A63" s="10" t="s">
        <v>112</v>
      </c>
      <c r="B63" s="10" t="s">
        <v>22</v>
      </c>
      <c r="C63" s="26" t="s">
        <v>16</v>
      </c>
      <c r="D63" s="8">
        <f>D64+D67</f>
        <v>293849.4</v>
      </c>
      <c r="E63" s="13"/>
    </row>
    <row r="64" spans="1:5" s="14" customFormat="1" ht="31.5">
      <c r="A64" s="9" t="s">
        <v>113</v>
      </c>
      <c r="B64" s="10"/>
      <c r="C64" s="11" t="s">
        <v>13</v>
      </c>
      <c r="D64" s="12">
        <f>D65+D66</f>
        <v>283116.1</v>
      </c>
      <c r="E64" s="13"/>
    </row>
    <row r="65" spans="1:5" s="14" customFormat="1" ht="31.5">
      <c r="A65" s="9"/>
      <c r="B65" s="10" t="s">
        <v>37</v>
      </c>
      <c r="C65" s="28" t="s">
        <v>92</v>
      </c>
      <c r="D65" s="43">
        <v>171191.7</v>
      </c>
      <c r="E65" s="13"/>
    </row>
    <row r="66" spans="1:6" s="45" customFormat="1" ht="31.5">
      <c r="A66" s="27"/>
      <c r="B66" s="10" t="s">
        <v>41</v>
      </c>
      <c r="C66" s="28" t="s">
        <v>26</v>
      </c>
      <c r="D66" s="43">
        <v>111924.4</v>
      </c>
      <c r="E66" s="13"/>
      <c r="F66" s="44"/>
    </row>
    <row r="67" spans="1:5" s="14" customFormat="1" ht="47.25">
      <c r="A67" s="9" t="s">
        <v>114</v>
      </c>
      <c r="B67" s="10"/>
      <c r="C67" s="11" t="s">
        <v>17</v>
      </c>
      <c r="D67" s="12">
        <v>10733.3</v>
      </c>
      <c r="E67" s="13"/>
    </row>
    <row r="68" spans="1:5" s="39" customFormat="1" ht="47.25">
      <c r="A68" s="9" t="s">
        <v>115</v>
      </c>
      <c r="B68" s="9" t="s">
        <v>2</v>
      </c>
      <c r="C68" s="11" t="s">
        <v>52</v>
      </c>
      <c r="D68" s="12">
        <v>785398.6</v>
      </c>
      <c r="E68" s="13"/>
    </row>
    <row r="69" spans="1:5" s="39" customFormat="1" ht="47.25">
      <c r="A69" s="9" t="s">
        <v>188</v>
      </c>
      <c r="B69" s="9" t="s">
        <v>2</v>
      </c>
      <c r="C69" s="11" t="s">
        <v>189</v>
      </c>
      <c r="D69" s="12">
        <v>204661.4</v>
      </c>
      <c r="E69" s="13"/>
    </row>
    <row r="70" spans="1:5" s="39" customFormat="1" ht="96.75" customHeight="1">
      <c r="A70" s="9" t="s">
        <v>116</v>
      </c>
      <c r="B70" s="9"/>
      <c r="C70" s="11" t="s">
        <v>18</v>
      </c>
      <c r="D70" s="12">
        <v>40.7</v>
      </c>
      <c r="E70" s="13"/>
    </row>
    <row r="71" spans="1:5" s="39" customFormat="1" ht="96" customHeight="1">
      <c r="A71" s="9" t="s">
        <v>117</v>
      </c>
      <c r="B71" s="9" t="s">
        <v>34</v>
      </c>
      <c r="C71" s="11" t="s">
        <v>19</v>
      </c>
      <c r="D71" s="12">
        <v>29.9</v>
      </c>
      <c r="E71" s="13"/>
    </row>
    <row r="72" spans="1:5" s="39" customFormat="1" ht="176.25" customHeight="1">
      <c r="A72" s="9" t="s">
        <v>118</v>
      </c>
      <c r="B72" s="9" t="s">
        <v>37</v>
      </c>
      <c r="C72" s="11" t="s">
        <v>31</v>
      </c>
      <c r="D72" s="12">
        <v>403564.8</v>
      </c>
      <c r="E72" s="13"/>
    </row>
    <row r="73" spans="1:5" s="14" customFormat="1" ht="78.75">
      <c r="A73" s="15" t="s">
        <v>119</v>
      </c>
      <c r="B73" s="10"/>
      <c r="C73" s="16" t="s">
        <v>27</v>
      </c>
      <c r="D73" s="8">
        <f>D74+D75</f>
        <v>363168.9</v>
      </c>
      <c r="E73" s="13"/>
    </row>
    <row r="74" spans="1:5" s="25" customFormat="1" ht="31.5">
      <c r="A74" s="10"/>
      <c r="B74" s="10" t="s">
        <v>37</v>
      </c>
      <c r="C74" s="26" t="s">
        <v>91</v>
      </c>
      <c r="D74" s="19">
        <v>256615.3</v>
      </c>
      <c r="E74" s="13"/>
    </row>
    <row r="75" spans="1:6" s="25" customFormat="1" ht="35.25" customHeight="1">
      <c r="A75" s="10"/>
      <c r="B75" s="10" t="s">
        <v>41</v>
      </c>
      <c r="C75" s="26" t="s">
        <v>28</v>
      </c>
      <c r="D75" s="19">
        <v>106553.6</v>
      </c>
      <c r="E75" s="13"/>
      <c r="F75" s="46"/>
    </row>
    <row r="76" spans="1:5" s="39" customFormat="1" ht="63">
      <c r="A76" s="9" t="s">
        <v>120</v>
      </c>
      <c r="B76" s="9" t="s">
        <v>34</v>
      </c>
      <c r="C76" s="11" t="s">
        <v>20</v>
      </c>
      <c r="D76" s="12">
        <v>142388.2</v>
      </c>
      <c r="E76" s="13"/>
    </row>
    <row r="77" spans="1:5" s="39" customFormat="1" ht="48.75" customHeight="1">
      <c r="A77" s="9" t="s">
        <v>121</v>
      </c>
      <c r="B77" s="9" t="s">
        <v>37</v>
      </c>
      <c r="C77" s="11" t="s">
        <v>29</v>
      </c>
      <c r="D77" s="12">
        <v>183771.2</v>
      </c>
      <c r="E77" s="13"/>
    </row>
    <row r="78" spans="1:5" s="25" customFormat="1" ht="37.5" customHeight="1">
      <c r="A78" s="15" t="s">
        <v>122</v>
      </c>
      <c r="B78" s="15" t="s">
        <v>37</v>
      </c>
      <c r="C78" s="16" t="s">
        <v>51</v>
      </c>
      <c r="D78" s="47">
        <v>553.1</v>
      </c>
      <c r="E78" s="13"/>
    </row>
    <row r="79" spans="1:5" s="25" customFormat="1" ht="31.5">
      <c r="A79" s="9" t="s">
        <v>123</v>
      </c>
      <c r="B79" s="15"/>
      <c r="C79" s="11" t="s">
        <v>40</v>
      </c>
      <c r="D79" s="8">
        <f>D80</f>
        <v>128003.1</v>
      </c>
      <c r="E79" s="13"/>
    </row>
    <row r="80" spans="1:5" s="39" customFormat="1" ht="47.25">
      <c r="A80" s="10"/>
      <c r="B80" s="10" t="s">
        <v>41</v>
      </c>
      <c r="C80" s="26" t="s">
        <v>30</v>
      </c>
      <c r="D80" s="43">
        <v>128003.1</v>
      </c>
      <c r="E80" s="13"/>
    </row>
    <row r="81" spans="1:5" s="25" customFormat="1" ht="55.5" customHeight="1">
      <c r="A81" s="9" t="s">
        <v>124</v>
      </c>
      <c r="B81" s="15"/>
      <c r="C81" s="11" t="s">
        <v>80</v>
      </c>
      <c r="D81" s="8">
        <v>18919</v>
      </c>
      <c r="E81" s="13"/>
    </row>
    <row r="82" spans="1:5" s="14" customFormat="1" ht="47.25">
      <c r="A82" s="10" t="s">
        <v>125</v>
      </c>
      <c r="B82" s="10" t="s">
        <v>33</v>
      </c>
      <c r="C82" s="6" t="s">
        <v>74</v>
      </c>
      <c r="D82" s="8">
        <v>106.3</v>
      </c>
      <c r="E82" s="13"/>
    </row>
    <row r="83" spans="1:5" s="14" customFormat="1" ht="78.75">
      <c r="A83" s="35" t="s">
        <v>151</v>
      </c>
      <c r="B83" s="6" t="s">
        <v>150</v>
      </c>
      <c r="C83" s="16" t="s">
        <v>144</v>
      </c>
      <c r="D83" s="8">
        <v>40423.7</v>
      </c>
      <c r="E83" s="13"/>
    </row>
    <row r="84" spans="1:5" s="14" customFormat="1" ht="104.25" customHeight="1">
      <c r="A84" s="35" t="s">
        <v>196</v>
      </c>
      <c r="B84" s="6" t="s">
        <v>150</v>
      </c>
      <c r="C84" s="16" t="s">
        <v>197</v>
      </c>
      <c r="D84" s="8">
        <v>36157.1</v>
      </c>
      <c r="E84" s="13"/>
    </row>
    <row r="85" spans="1:5" s="14" customFormat="1" ht="63">
      <c r="A85" s="10"/>
      <c r="B85" s="10"/>
      <c r="C85" s="6" t="s">
        <v>157</v>
      </c>
      <c r="D85" s="8">
        <f>D86+D87+D88</f>
        <v>2332.9</v>
      </c>
      <c r="E85" s="13"/>
    </row>
    <row r="86" spans="1:5" s="14" customFormat="1" ht="31.5">
      <c r="A86" s="10" t="s">
        <v>161</v>
      </c>
      <c r="B86" s="10" t="s">
        <v>37</v>
      </c>
      <c r="C86" s="17" t="s">
        <v>162</v>
      </c>
      <c r="D86" s="19">
        <v>1491.1</v>
      </c>
      <c r="E86" s="13"/>
    </row>
    <row r="87" spans="1:5" s="14" customFormat="1" ht="31.5">
      <c r="A87" s="10" t="s">
        <v>163</v>
      </c>
      <c r="B87" s="10" t="s">
        <v>37</v>
      </c>
      <c r="C87" s="17" t="s">
        <v>164</v>
      </c>
      <c r="D87" s="19">
        <f>112.2+700</f>
        <v>812.2</v>
      </c>
      <c r="E87" s="13"/>
    </row>
    <row r="88" spans="1:5" s="14" customFormat="1" ht="31.5">
      <c r="A88" s="10" t="s">
        <v>158</v>
      </c>
      <c r="B88" s="17" t="s">
        <v>159</v>
      </c>
      <c r="C88" s="17" t="s">
        <v>160</v>
      </c>
      <c r="D88" s="19">
        <v>29.6</v>
      </c>
      <c r="E88" s="13">
        <v>79.6</v>
      </c>
    </row>
    <row r="89" spans="1:5" s="14" customFormat="1" ht="31.5">
      <c r="A89" s="10" t="s">
        <v>171</v>
      </c>
      <c r="B89" s="17" t="s">
        <v>34</v>
      </c>
      <c r="C89" s="26" t="s">
        <v>172</v>
      </c>
      <c r="D89" s="19">
        <v>0</v>
      </c>
      <c r="E89" s="13"/>
    </row>
    <row r="90" spans="1:5" s="14" customFormat="1" ht="31.5">
      <c r="A90" s="10" t="s">
        <v>207</v>
      </c>
      <c r="B90" s="17" t="s">
        <v>208</v>
      </c>
      <c r="C90" s="26" t="s">
        <v>206</v>
      </c>
      <c r="D90" s="19">
        <v>3500</v>
      </c>
      <c r="E90" s="13"/>
    </row>
    <row r="91" spans="1:5" s="14" customFormat="1" ht="47.25">
      <c r="A91" s="10"/>
      <c r="B91" s="10"/>
      <c r="C91" s="16" t="s">
        <v>81</v>
      </c>
      <c r="D91" s="8">
        <f>D92+D93+D94</f>
        <v>19194</v>
      </c>
      <c r="E91" s="13"/>
    </row>
    <row r="92" spans="1:5" s="14" customFormat="1" ht="31.5">
      <c r="A92" s="10" t="s">
        <v>126</v>
      </c>
      <c r="B92" s="10" t="s">
        <v>34</v>
      </c>
      <c r="C92" s="26" t="s">
        <v>32</v>
      </c>
      <c r="D92" s="19">
        <v>11000</v>
      </c>
      <c r="E92" s="13"/>
    </row>
    <row r="93" spans="1:5" s="14" customFormat="1" ht="15.75">
      <c r="A93" s="10" t="s">
        <v>127</v>
      </c>
      <c r="B93" s="10" t="s">
        <v>33</v>
      </c>
      <c r="C93" s="26" t="s">
        <v>35</v>
      </c>
      <c r="D93" s="19">
        <v>110</v>
      </c>
      <c r="E93" s="13"/>
    </row>
    <row r="94" spans="1:5" s="14" customFormat="1" ht="47.25">
      <c r="A94" s="9" t="s">
        <v>128</v>
      </c>
      <c r="B94" s="15"/>
      <c r="C94" s="16" t="s">
        <v>44</v>
      </c>
      <c r="D94" s="12">
        <f>D95+D96+D97</f>
        <v>8084</v>
      </c>
      <c r="E94" s="13"/>
    </row>
    <row r="95" spans="1:5" s="14" customFormat="1" ht="78.75">
      <c r="A95" s="10" t="s">
        <v>129</v>
      </c>
      <c r="B95" s="10" t="s">
        <v>34</v>
      </c>
      <c r="C95" s="26" t="s">
        <v>82</v>
      </c>
      <c r="D95" s="19">
        <v>5550</v>
      </c>
      <c r="E95" s="13"/>
    </row>
    <row r="96" spans="1:5" s="14" customFormat="1" ht="15.75">
      <c r="A96" s="10" t="s">
        <v>130</v>
      </c>
      <c r="B96" s="10" t="s">
        <v>24</v>
      </c>
      <c r="C96" s="26" t="s">
        <v>60</v>
      </c>
      <c r="D96" s="19">
        <v>98.2</v>
      </c>
      <c r="E96" s="13"/>
    </row>
    <row r="97" spans="1:5" s="14" customFormat="1" ht="63">
      <c r="A97" s="10" t="s">
        <v>131</v>
      </c>
      <c r="B97" s="10" t="s">
        <v>34</v>
      </c>
      <c r="C97" s="18" t="s">
        <v>77</v>
      </c>
      <c r="D97" s="19">
        <v>2435.8</v>
      </c>
      <c r="E97" s="13"/>
    </row>
    <row r="98" spans="1:5" s="14" customFormat="1" ht="63">
      <c r="A98" s="15"/>
      <c r="B98" s="15"/>
      <c r="C98" s="16" t="s">
        <v>83</v>
      </c>
      <c r="D98" s="8">
        <f>D99+D100+D101+D102</f>
        <v>29247.3</v>
      </c>
      <c r="E98" s="13"/>
    </row>
    <row r="99" spans="1:5" s="14" customFormat="1" ht="78.75">
      <c r="A99" s="10" t="s">
        <v>132</v>
      </c>
      <c r="B99" s="10" t="s">
        <v>34</v>
      </c>
      <c r="C99" s="26" t="s">
        <v>25</v>
      </c>
      <c r="D99" s="19">
        <v>18797.3</v>
      </c>
      <c r="E99" s="13"/>
    </row>
    <row r="100" spans="1:5" s="14" customFormat="1" ht="94.5">
      <c r="A100" s="10" t="s">
        <v>132</v>
      </c>
      <c r="B100" s="10" t="s">
        <v>34</v>
      </c>
      <c r="C100" s="26" t="s">
        <v>45</v>
      </c>
      <c r="D100" s="19">
        <v>0</v>
      </c>
      <c r="E100" s="13"/>
    </row>
    <row r="101" spans="1:5" s="14" customFormat="1" ht="15.75">
      <c r="A101" s="10" t="s">
        <v>133</v>
      </c>
      <c r="B101" s="10" t="s">
        <v>39</v>
      </c>
      <c r="C101" s="26" t="s">
        <v>54</v>
      </c>
      <c r="D101" s="19">
        <v>1300</v>
      </c>
      <c r="E101" s="13"/>
    </row>
    <row r="102" spans="1:5" s="14" customFormat="1" ht="47.25">
      <c r="A102" s="10"/>
      <c r="B102" s="10"/>
      <c r="C102" s="11" t="s">
        <v>90</v>
      </c>
      <c r="D102" s="12">
        <f>D103+D104</f>
        <v>9150</v>
      </c>
      <c r="E102" s="13"/>
    </row>
    <row r="103" spans="1:5" s="14" customFormat="1" ht="83.25" customHeight="1">
      <c r="A103" s="10" t="s">
        <v>166</v>
      </c>
      <c r="B103" s="10" t="s">
        <v>34</v>
      </c>
      <c r="C103" s="26" t="s">
        <v>50</v>
      </c>
      <c r="D103" s="19">
        <v>9000</v>
      </c>
      <c r="E103" s="13"/>
    </row>
    <row r="104" spans="1:5" s="39" customFormat="1" ht="15.75">
      <c r="A104" s="10" t="s">
        <v>167</v>
      </c>
      <c r="B104" s="10" t="s">
        <v>33</v>
      </c>
      <c r="C104" s="26" t="s">
        <v>35</v>
      </c>
      <c r="D104" s="19">
        <v>150</v>
      </c>
      <c r="E104" s="13"/>
    </row>
    <row r="105" spans="1:5" s="25" customFormat="1" ht="15.75">
      <c r="A105" s="15" t="s">
        <v>42</v>
      </c>
      <c r="B105" s="33"/>
      <c r="C105" s="6" t="s">
        <v>7</v>
      </c>
      <c r="D105" s="8">
        <f>SUM(D106)</f>
        <v>0</v>
      </c>
      <c r="E105" s="13"/>
    </row>
    <row r="106" spans="1:5" s="14" customFormat="1" ht="94.5">
      <c r="A106" s="10" t="s">
        <v>134</v>
      </c>
      <c r="B106" s="10" t="s">
        <v>43</v>
      </c>
      <c r="C106" s="18" t="s">
        <v>21</v>
      </c>
      <c r="D106" s="19">
        <v>0</v>
      </c>
      <c r="E106" s="13"/>
    </row>
    <row r="107" spans="1:5" s="14" customFormat="1" ht="31.5">
      <c r="A107" s="9" t="s">
        <v>8</v>
      </c>
      <c r="B107" s="9"/>
      <c r="C107" s="48" t="s">
        <v>9</v>
      </c>
      <c r="D107" s="8">
        <f>D108+D109+D111+D112+D117+D121+D122+D126+D110</f>
        <v>106833.2</v>
      </c>
      <c r="E107" s="13"/>
    </row>
    <row r="108" spans="1:5" s="14" customFormat="1" ht="126">
      <c r="A108" s="15" t="s">
        <v>135</v>
      </c>
      <c r="B108" s="15"/>
      <c r="C108" s="16" t="s">
        <v>141</v>
      </c>
      <c r="D108" s="8">
        <v>78904.9</v>
      </c>
      <c r="E108" s="13"/>
    </row>
    <row r="109" spans="1:5" s="14" customFormat="1" ht="70.5" customHeight="1">
      <c r="A109" s="15" t="s">
        <v>203</v>
      </c>
      <c r="B109" s="15" t="s">
        <v>138</v>
      </c>
      <c r="C109" s="16" t="s">
        <v>184</v>
      </c>
      <c r="D109" s="8">
        <v>2965</v>
      </c>
      <c r="E109" s="13"/>
    </row>
    <row r="110" spans="1:5" s="90" customFormat="1" ht="88.5" customHeight="1">
      <c r="A110" s="10" t="s">
        <v>202</v>
      </c>
      <c r="B110" s="10" t="s">
        <v>204</v>
      </c>
      <c r="C110" s="26" t="s">
        <v>205</v>
      </c>
      <c r="D110" s="92">
        <v>150.6</v>
      </c>
      <c r="E110" s="89"/>
    </row>
    <row r="111" spans="1:6" s="14" customFormat="1" ht="47.25">
      <c r="A111" s="6" t="s">
        <v>145</v>
      </c>
      <c r="B111" s="7">
        <v>226900</v>
      </c>
      <c r="C111" s="7" t="s">
        <v>146</v>
      </c>
      <c r="D111" s="8">
        <v>900</v>
      </c>
      <c r="E111" s="13"/>
      <c r="F111" s="51">
        <f>D111+D112+D117+D121+D122+D126-1200</f>
        <v>23612.7</v>
      </c>
    </row>
    <row r="112" spans="1:6" s="14" customFormat="1" ht="63">
      <c r="A112" s="10"/>
      <c r="B112" s="10"/>
      <c r="C112" s="16" t="s">
        <v>93</v>
      </c>
      <c r="D112" s="8">
        <f>SUM(D113:D116)</f>
        <v>818.7</v>
      </c>
      <c r="E112" s="13"/>
      <c r="F112" s="51">
        <f>D117+D112</f>
        <v>2130.2</v>
      </c>
    </row>
    <row r="113" spans="1:5" s="14" customFormat="1" ht="15.75">
      <c r="A113" s="10" t="s">
        <v>154</v>
      </c>
      <c r="B113" s="53" t="s">
        <v>33</v>
      </c>
      <c r="C113" s="54" t="s">
        <v>152</v>
      </c>
      <c r="D113" s="52">
        <v>14</v>
      </c>
      <c r="E113" s="13"/>
    </row>
    <row r="114" spans="1:5" s="14" customFormat="1" ht="31.5">
      <c r="A114" s="10" t="s">
        <v>154</v>
      </c>
      <c r="B114" s="53" t="s">
        <v>39</v>
      </c>
      <c r="C114" s="54" t="s">
        <v>153</v>
      </c>
      <c r="D114" s="52">
        <v>80.07</v>
      </c>
      <c r="E114" s="13"/>
    </row>
    <row r="115" spans="1:5" s="14" customFormat="1" ht="31.5">
      <c r="A115" s="10" t="s">
        <v>165</v>
      </c>
      <c r="B115" s="53" t="s">
        <v>33</v>
      </c>
      <c r="C115" s="54" t="s">
        <v>179</v>
      </c>
      <c r="D115" s="52">
        <v>720</v>
      </c>
      <c r="E115" s="13"/>
    </row>
    <row r="116" spans="1:5" s="14" customFormat="1" ht="31.5">
      <c r="A116" s="10" t="s">
        <v>154</v>
      </c>
      <c r="B116" s="53" t="s">
        <v>198</v>
      </c>
      <c r="C116" s="54" t="s">
        <v>199</v>
      </c>
      <c r="D116" s="52">
        <v>4.6</v>
      </c>
      <c r="E116" s="13"/>
    </row>
    <row r="117" spans="1:5" s="14" customFormat="1" ht="63">
      <c r="A117" s="10"/>
      <c r="B117" s="10"/>
      <c r="C117" s="16" t="s">
        <v>155</v>
      </c>
      <c r="D117" s="8">
        <f>D118+D119+D120</f>
        <v>1311.5</v>
      </c>
      <c r="E117" s="13"/>
    </row>
    <row r="118" spans="1:5" s="14" customFormat="1" ht="15.75">
      <c r="A118" s="10" t="s">
        <v>154</v>
      </c>
      <c r="B118" s="53" t="s">
        <v>33</v>
      </c>
      <c r="C118" s="54" t="s">
        <v>152</v>
      </c>
      <c r="D118" s="52">
        <v>186</v>
      </c>
      <c r="E118" s="13"/>
    </row>
    <row r="119" spans="1:5" s="14" customFormat="1" ht="31.5">
      <c r="A119" s="10" t="s">
        <v>154</v>
      </c>
      <c r="B119" s="53" t="s">
        <v>39</v>
      </c>
      <c r="C119" s="54" t="s">
        <v>153</v>
      </c>
      <c r="D119" s="52">
        <v>1063.81</v>
      </c>
      <c r="E119" s="13"/>
    </row>
    <row r="120" spans="1:5" s="14" customFormat="1" ht="31.5">
      <c r="A120" s="10" t="s">
        <v>154</v>
      </c>
      <c r="B120" s="53" t="s">
        <v>198</v>
      </c>
      <c r="C120" s="54" t="s">
        <v>199</v>
      </c>
      <c r="D120" s="52">
        <v>61.66</v>
      </c>
      <c r="E120" s="13"/>
    </row>
    <row r="121" spans="1:5" s="14" customFormat="1" ht="31.5">
      <c r="A121" s="6" t="s">
        <v>170</v>
      </c>
      <c r="B121" s="7">
        <v>262200</v>
      </c>
      <c r="C121" s="7" t="s">
        <v>156</v>
      </c>
      <c r="D121" s="19">
        <v>20000</v>
      </c>
      <c r="E121" s="13"/>
    </row>
    <row r="122" spans="1:7" s="14" customFormat="1" ht="31.5">
      <c r="A122" s="6"/>
      <c r="B122" s="17"/>
      <c r="C122" s="16" t="s">
        <v>173</v>
      </c>
      <c r="D122" s="57">
        <f>D123+D124+D125</f>
        <v>285.6</v>
      </c>
      <c r="G122" s="78">
        <f>D114+D119</f>
        <v>1143.88</v>
      </c>
    </row>
    <row r="123" spans="1:4" s="14" customFormat="1" ht="31.5">
      <c r="A123" s="17" t="s">
        <v>175</v>
      </c>
      <c r="B123" s="17" t="s">
        <v>38</v>
      </c>
      <c r="C123" s="79" t="s">
        <v>46</v>
      </c>
      <c r="D123" s="58">
        <v>94.7</v>
      </c>
    </row>
    <row r="124" spans="1:4" s="14" customFormat="1" ht="15.75">
      <c r="A124" s="17" t="s">
        <v>174</v>
      </c>
      <c r="B124" s="18">
        <v>226900</v>
      </c>
      <c r="C124" s="80" t="s">
        <v>152</v>
      </c>
      <c r="D124" s="58">
        <v>18</v>
      </c>
    </row>
    <row r="125" spans="1:4" s="14" customFormat="1" ht="51.75" customHeight="1">
      <c r="A125" s="17" t="s">
        <v>175</v>
      </c>
      <c r="B125" s="17" t="s">
        <v>38</v>
      </c>
      <c r="C125" s="79" t="s">
        <v>178</v>
      </c>
      <c r="D125" s="58">
        <v>172.9</v>
      </c>
    </row>
    <row r="126" spans="1:4" s="14" customFormat="1" ht="31.5">
      <c r="A126" s="61"/>
      <c r="B126" s="61"/>
      <c r="C126" s="16" t="s">
        <v>176</v>
      </c>
      <c r="D126" s="57">
        <f>D127+D128</f>
        <v>1496.9</v>
      </c>
    </row>
    <row r="127" spans="1:4" s="14" customFormat="1" ht="31.5">
      <c r="A127" s="17" t="s">
        <v>175</v>
      </c>
      <c r="B127" s="17" t="s">
        <v>38</v>
      </c>
      <c r="C127" s="79" t="s">
        <v>46</v>
      </c>
      <c r="D127" s="58">
        <v>1257.7</v>
      </c>
    </row>
    <row r="128" spans="1:4" s="14" customFormat="1" ht="15.75">
      <c r="A128" s="17" t="s">
        <v>174</v>
      </c>
      <c r="B128" s="10" t="s">
        <v>33</v>
      </c>
      <c r="C128" s="26" t="s">
        <v>35</v>
      </c>
      <c r="D128" s="58">
        <v>239.2</v>
      </c>
    </row>
  </sheetData>
  <sheetProtection/>
  <mergeCells count="1">
    <mergeCell ref="A2:D2"/>
  </mergeCells>
  <printOptions horizontalCentered="1"/>
  <pageMargins left="0.1968503937007874" right="0.1968503937007874" top="0.1968503937007874" bottom="0.1968503937007874" header="0.11811023622047245" footer="0.11811023622047245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Агентство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Diakov</cp:lastModifiedBy>
  <cp:lastPrinted>2019-01-19T06:54:11Z</cp:lastPrinted>
  <dcterms:created xsi:type="dcterms:W3CDTF">2006-12-22T11:27:27Z</dcterms:created>
  <dcterms:modified xsi:type="dcterms:W3CDTF">2019-03-19T11:13:48Z</dcterms:modified>
  <cp:category/>
  <cp:version/>
  <cp:contentType/>
  <cp:contentStatus/>
</cp:coreProperties>
</file>